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K:\CDO\PRA\2577\2577-0200\2026\"/>
    </mc:Choice>
  </mc:AlternateContent>
  <xr:revisionPtr revIDLastSave="0" documentId="8_{4B9732A2-F0CB-4E7B-AFCD-E4DF51E1192C}" xr6:coauthVersionLast="47" xr6:coauthVersionMax="47" xr10:uidLastSave="{00000000-0000-0000-0000-000000000000}"/>
  <workbookProtection workbookAlgorithmName="SHA-512" workbookHashValue="8qKS+AdIDKmu2Mjbt8QjfEKq8AtqPIAEYPfiyk0QWh9IKgwL5D7bg+ZfYGUSwc5IreknE6GqNENlvd1ohZjoeA==" workbookSaltValue="jtUw0KkZrw8OnZ2Mg5SYXA==" workbookSpinCount="100000" lockStructure="1"/>
  <bookViews>
    <workbookView xWindow="-14130" yWindow="-16320" windowWidth="29040" windowHeight="15720" tabRatio="841" firstSheet="2" activeTab="7" xr2:uid="{00000000-000D-0000-FFFF-FFFF00000000}"/>
  </bookViews>
  <sheets>
    <sheet name="Acquisition or Construction" sheetId="1" r:id="rId1"/>
    <sheet name="No Cash Out Refinance" sheetId="2" r:id="rId2"/>
    <sheet name="Cash Out Refinance" sheetId="3" r:id="rId3"/>
    <sheet name="Single-Close Construction " sheetId="7" r:id="rId4"/>
    <sheet name="Streamline Refinance" sheetId="6" r:id="rId5"/>
    <sheet name="Amortization &amp; Fee Schedule" sheetId="8" r:id="rId6"/>
    <sheet name="Single Close Maximum Worksheet" sheetId="4" r:id="rId7"/>
    <sheet name="Net Tangible Benefit Worksheet" sheetId="5" r:id="rId8"/>
  </sheets>
  <definedNames>
    <definedName name="Beg_Bal" localSheetId="5">'Amortization &amp; Fee Schedule'!$C$27:$C$386</definedName>
    <definedName name="Beg_Bal">#REF!</definedName>
    <definedName name="Check14" localSheetId="0">'Acquisition or Construction'!$G$11</definedName>
    <definedName name="Cum_Int">'Amortization &amp; Fee Schedule'!$J$27:$J$386</definedName>
    <definedName name="Data">'Amortization &amp; Fee Schedule'!$A$27:$J$386</definedName>
    <definedName name="End_Bal">#REF!</definedName>
    <definedName name="Extra_Pay" localSheetId="5">'Amortization &amp; Fee Schedule'!$E$27:$E$386</definedName>
    <definedName name="Extra_Pay">#REF!</definedName>
    <definedName name="Full_Print">'Amortization &amp; Fee Schedule'!$A$12:$J$386</definedName>
    <definedName name="Header_Row">ROW(#REF!)</definedName>
    <definedName name="Int" localSheetId="5">'Amortization &amp; Fee Schedule'!$H$27:$H$386</definedName>
    <definedName name="Int">#REF!</definedName>
    <definedName name="Interest_Rate">'Amortization &amp; Fee Schedule'!$D$15</definedName>
    <definedName name="Last_Row" localSheetId="5">IF('Amortization &amp; Fee Schedule'!Values_Entered,Header_Row+'Amortization &amp; Fee Schedule'!Number_of_Payments,Header_Row)</definedName>
    <definedName name="Last_Row">IF(Values_Entered,Header_Row+Number_of_Payments,Header_Row)</definedName>
    <definedName name="Loan_Amount">'Amortization &amp; Fee Schedule'!$D$14</definedName>
    <definedName name="Loan_Start">'Amortization &amp; Fee Schedule'!$D$18</definedName>
    <definedName name="Loan_Years">'Amortization &amp; Fee Schedule'!$D$16</definedName>
    <definedName name="Num_Pmt_Per_Year" localSheetId="5">'Amortization &amp; Fee Schedule'!$D$17</definedName>
    <definedName name="Num_Pmt_Per_Year">#REF!</definedName>
    <definedName name="Number_of_Payments" localSheetId="5">MATCH(0.01,End_Bal,-1)+1</definedName>
    <definedName name="Number_of_Payments">MATCH(0.01,End_Bal,-1)+1</definedName>
    <definedName name="Pay_Date">'Amortization &amp; Fee Schedule'!$B$27:$B$386</definedName>
    <definedName name="Pay_Num" localSheetId="5">'Amortization &amp; Fee Schedule'!$A$27:$A$386</definedName>
    <definedName name="Pay_Num">#REF!</definedName>
    <definedName name="Payment_Date">DATE(YEAR(Loan_Start),MONTH(Loan_Start)+Payment_Number,DAY(Loan_Start))</definedName>
    <definedName name="Princ" localSheetId="5">'Amortization &amp; Fee Schedule'!$G$27:$G$386</definedName>
    <definedName name="Princ">#REF!</definedName>
    <definedName name="Print_Area_Reset">OFFSET(Full_Print,0,0,'Amortization &amp; Fee Schedule'!Last_Row)</definedName>
    <definedName name="Sched_Pay" localSheetId="5">'Amortization &amp; Fee Schedule'!$D$27:$D$386</definedName>
    <definedName name="Sched_Pay">#REF!</definedName>
    <definedName name="Scheduled_Extra_Payments" localSheetId="5">'Amortization &amp; Fee Schedule'!$D$21</definedName>
    <definedName name="Scheduled_Extra_Payments">#REF!</definedName>
    <definedName name="Scheduled_Interest_Rate">'Amortization &amp; Fee Schedule'!$D$15</definedName>
    <definedName name="Scheduled_Monthly_Payment" localSheetId="5">'Amortization &amp; Fee Schedule'!$H$14</definedName>
    <definedName name="Scheduled_Monthly_Payment">#REF!</definedName>
    <definedName name="Total_Interest">'Amortization &amp; Fee Schedule'!$H$18</definedName>
    <definedName name="Total_Pay" localSheetId="5">'Amortization &amp; Fee Schedule'!$F$27:$F$386</definedName>
    <definedName name="Total_Pay">#REF!</definedName>
    <definedName name="Total_Payment">Scheduled_Payment+Extra_Payment</definedName>
    <definedName name="Values_Entered" localSheetId="5">IF(Loan_Amount*Interest_Rate*Loan_Years*Loan_Start&gt;0,1,0)</definedName>
    <definedName name="Values_Entered">IF(Loan_Amount*Interest_Rate*Loan_Years*Loan_Start&gt;0,1,0)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 l="1"/>
  <c r="B16" i="2" s="1"/>
  <c r="A16" i="1"/>
  <c r="B16" i="1" s="1"/>
  <c r="D16" i="1" s="1"/>
  <c r="I41" i="3"/>
  <c r="I42" i="2"/>
  <c r="C13" i="1"/>
  <c r="B16" i="7"/>
  <c r="I39" i="7"/>
  <c r="I38" i="7"/>
  <c r="I42" i="7"/>
  <c r="D48" i="7"/>
  <c r="C35" i="7"/>
  <c r="H25" i="7"/>
  <c r="I35" i="7" s="1"/>
  <c r="I17" i="7"/>
  <c r="D27" i="7" s="1"/>
  <c r="D34" i="7" s="1"/>
  <c r="C13" i="7"/>
  <c r="C11" i="7"/>
  <c r="I39" i="2"/>
  <c r="D19" i="8"/>
  <c r="D16" i="2" l="1"/>
  <c r="D37" i="7"/>
  <c r="D39" i="7" s="1"/>
  <c r="D30" i="7"/>
  <c r="D31" i="7" s="1"/>
  <c r="D16" i="7"/>
  <c r="H15" i="8"/>
  <c r="H21" i="8"/>
  <c r="H14" i="8"/>
  <c r="I27" i="7" l="1"/>
  <c r="I34" i="7" s="1"/>
  <c r="I36" i="7" s="1"/>
  <c r="I41" i="7" s="1"/>
  <c r="D25" i="1" l="1"/>
  <c r="I42" i="1" s="1"/>
  <c r="I38" i="1" l="1"/>
  <c r="J19" i="8"/>
  <c r="I39" i="1" l="1"/>
  <c r="I37" i="1" l="1"/>
  <c r="F52" i="1" s="1"/>
  <c r="D27" i="1"/>
  <c r="D30" i="1" s="1"/>
  <c r="I38" i="2"/>
  <c r="B27" i="8" l="1"/>
  <c r="I38" i="6" l="1"/>
  <c r="I39" i="6"/>
  <c r="I38" i="3" l="1"/>
  <c r="I39" i="3" l="1"/>
  <c r="C27" i="8" l="1"/>
  <c r="I26" i="8" l="1"/>
  <c r="P26" i="8" s="1"/>
  <c r="I43" i="1"/>
  <c r="K50" i="8" l="1"/>
  <c r="K62" i="8" s="1"/>
  <c r="K74" i="8" s="1"/>
  <c r="K86" i="8" s="1"/>
  <c r="K98" i="8" s="1"/>
  <c r="K110" i="8" s="1"/>
  <c r="K122" i="8" s="1"/>
  <c r="K134" i="8" s="1"/>
  <c r="K146" i="8" s="1"/>
  <c r="K158" i="8" s="1"/>
  <c r="K170" i="8" s="1"/>
  <c r="A28" i="8" l="1"/>
  <c r="B28" i="8" s="1"/>
  <c r="D27" i="8"/>
  <c r="E27" i="8" s="1"/>
  <c r="H27" i="8"/>
  <c r="A29" i="8" l="1"/>
  <c r="B29" i="8" s="1"/>
  <c r="D28" i="8"/>
  <c r="J27" i="8"/>
  <c r="F27" i="8"/>
  <c r="G27" i="8" s="1"/>
  <c r="I27" i="8" s="1"/>
  <c r="D29" i="8" l="1"/>
  <c r="A30" i="8"/>
  <c r="B30" i="8" s="1"/>
  <c r="C28" i="8"/>
  <c r="E28" i="8" l="1"/>
  <c r="D30" i="8"/>
  <c r="A31" i="8"/>
  <c r="B31" i="8" s="1"/>
  <c r="H28" i="8"/>
  <c r="D31" i="8" l="1"/>
  <c r="A32" i="8"/>
  <c r="B32" i="8" s="1"/>
  <c r="F28" i="8"/>
  <c r="G28" i="8" s="1"/>
  <c r="I28" i="8" s="1"/>
  <c r="P28" i="8" s="1"/>
  <c r="J28" i="8"/>
  <c r="A33" i="8" l="1"/>
  <c r="B33" i="8" s="1"/>
  <c r="D32" i="8"/>
  <c r="C29" i="8"/>
  <c r="A34" i="8" l="1"/>
  <c r="B34" i="8" s="1"/>
  <c r="E29" i="8"/>
  <c r="F29" i="8" s="1"/>
  <c r="D33" i="8"/>
  <c r="H29" i="8"/>
  <c r="A35" i="8"/>
  <c r="B35" i="8" s="1"/>
  <c r="D34" i="8" l="1"/>
  <c r="G29" i="8"/>
  <c r="I29" i="8" s="1"/>
  <c r="C30" i="8" s="1"/>
  <c r="E30" i="8" s="1"/>
  <c r="J29" i="8"/>
  <c r="D35" i="8"/>
  <c r="A36" i="8"/>
  <c r="B36" i="8" s="1"/>
  <c r="H30" i="8" l="1"/>
  <c r="F30" i="8"/>
  <c r="D36" i="8"/>
  <c r="A37" i="8"/>
  <c r="B37" i="8" s="1"/>
  <c r="J30" i="8" l="1"/>
  <c r="D37" i="8"/>
  <c r="A38" i="8"/>
  <c r="B38" i="8" s="1"/>
  <c r="G30" i="8"/>
  <c r="I30" i="8" s="1"/>
  <c r="C31" i="8" l="1"/>
  <c r="E31" i="8" s="1"/>
  <c r="A39" i="8"/>
  <c r="B39" i="8" s="1"/>
  <c r="D38" i="8"/>
  <c r="H31" i="8" l="1"/>
  <c r="A40" i="8"/>
  <c r="B40" i="8" s="1"/>
  <c r="D39" i="8"/>
  <c r="A41" i="8" l="1"/>
  <c r="B41" i="8" s="1"/>
  <c r="D40" i="8"/>
  <c r="F31" i="8"/>
  <c r="G31" i="8" s="1"/>
  <c r="I31" i="8" s="1"/>
  <c r="J31" i="8"/>
  <c r="C32" i="8" l="1"/>
  <c r="E32" i="8" s="1"/>
  <c r="A42" i="8"/>
  <c r="B42" i="8" s="1"/>
  <c r="D41" i="8"/>
  <c r="H32" i="8" l="1"/>
  <c r="J32" i="8" s="1"/>
  <c r="A43" i="8"/>
  <c r="B43" i="8" s="1"/>
  <c r="D42" i="8"/>
  <c r="F32" i="8" l="1"/>
  <c r="G32" i="8" s="1"/>
  <c r="I32" i="8" s="1"/>
  <c r="A44" i="8"/>
  <c r="B44" i="8" s="1"/>
  <c r="D43" i="8"/>
  <c r="C33" i="8" l="1"/>
  <c r="E33" i="8" s="1"/>
  <c r="A45" i="8"/>
  <c r="B45" i="8" s="1"/>
  <c r="D44" i="8"/>
  <c r="A46" i="8" l="1"/>
  <c r="B46" i="8" s="1"/>
  <c r="D45" i="8"/>
  <c r="H33" i="8"/>
  <c r="J33" i="8" s="1"/>
  <c r="F33" i="8" l="1"/>
  <c r="G33" i="8" s="1"/>
  <c r="I33" i="8" s="1"/>
  <c r="A47" i="8"/>
  <c r="B47" i="8" s="1"/>
  <c r="D46" i="8"/>
  <c r="C34" i="8" l="1"/>
  <c r="E34" i="8" s="1"/>
  <c r="A48" i="8"/>
  <c r="B48" i="8" s="1"/>
  <c r="D47" i="8"/>
  <c r="A49" i="8" l="1"/>
  <c r="B49" i="8" s="1"/>
  <c r="D48" i="8"/>
  <c r="H34" i="8"/>
  <c r="J34" i="8" s="1"/>
  <c r="A50" i="8" l="1"/>
  <c r="B50" i="8" s="1"/>
  <c r="D49" i="8"/>
  <c r="F34" i="8"/>
  <c r="G34" i="8" s="1"/>
  <c r="I34" i="8" s="1"/>
  <c r="C35" i="8" l="1"/>
  <c r="E35" i="8" s="1"/>
  <c r="A51" i="8"/>
  <c r="B51" i="8" s="1"/>
  <c r="D50" i="8"/>
  <c r="H35" i="8" l="1"/>
  <c r="J35" i="8" s="1"/>
  <c r="A52" i="8"/>
  <c r="B52" i="8" s="1"/>
  <c r="D51" i="8"/>
  <c r="F35" i="8" l="1"/>
  <c r="G35" i="8" s="1"/>
  <c r="I35" i="8" s="1"/>
  <c r="A53" i="8"/>
  <c r="B53" i="8" s="1"/>
  <c r="D52" i="8"/>
  <c r="C36" i="8" l="1"/>
  <c r="E36" i="8" s="1"/>
  <c r="A54" i="8"/>
  <c r="B54" i="8" s="1"/>
  <c r="D53" i="8"/>
  <c r="A55" i="8" l="1"/>
  <c r="B55" i="8" s="1"/>
  <c r="D54" i="8"/>
  <c r="H36" i="8"/>
  <c r="J36" i="8" s="1"/>
  <c r="F36" i="8" l="1"/>
  <c r="G36" i="8" s="1"/>
  <c r="I36" i="8" s="1"/>
  <c r="A56" i="8"/>
  <c r="B56" i="8" s="1"/>
  <c r="D55" i="8"/>
  <c r="C37" i="8" l="1"/>
  <c r="A57" i="8"/>
  <c r="B57" i="8" s="1"/>
  <c r="D56" i="8"/>
  <c r="H37" i="8" l="1"/>
  <c r="J37" i="8" s="1"/>
  <c r="A58" i="8"/>
  <c r="B58" i="8" s="1"/>
  <c r="D57" i="8"/>
  <c r="A59" i="8" l="1"/>
  <c r="B59" i="8" s="1"/>
  <c r="D58" i="8"/>
  <c r="F37" i="8"/>
  <c r="G37" i="8" s="1"/>
  <c r="I37" i="8" s="1"/>
  <c r="C38" i="8" l="1"/>
  <c r="E38" i="8" s="1"/>
  <c r="L38" i="8"/>
  <c r="M38" i="8" s="1"/>
  <c r="A60" i="8"/>
  <c r="B60" i="8" s="1"/>
  <c r="D59" i="8"/>
  <c r="N38" i="8" l="1"/>
  <c r="O38" i="8" s="1"/>
  <c r="A61" i="8"/>
  <c r="B61" i="8" s="1"/>
  <c r="D60" i="8"/>
  <c r="H38" i="8"/>
  <c r="J38" i="8" s="1"/>
  <c r="O34" i="8" l="1"/>
  <c r="O37" i="8"/>
  <c r="O27" i="8"/>
  <c r="O33" i="8"/>
  <c r="O36" i="8"/>
  <c r="O32" i="8"/>
  <c r="O31" i="8"/>
  <c r="O28" i="8"/>
  <c r="O30" i="8"/>
  <c r="O29" i="8"/>
  <c r="O35" i="8"/>
  <c r="A62" i="8"/>
  <c r="B62" i="8" s="1"/>
  <c r="D61" i="8"/>
  <c r="F38" i="8"/>
  <c r="G38" i="8" s="1"/>
  <c r="I38" i="8" s="1"/>
  <c r="C39" i="8" l="1"/>
  <c r="A63" i="8"/>
  <c r="B63" i="8" s="1"/>
  <c r="D62" i="8"/>
  <c r="H39" i="8" l="1"/>
  <c r="J39" i="8" s="1"/>
  <c r="E39" i="8"/>
  <c r="A64" i="8"/>
  <c r="B64" i="8" s="1"/>
  <c r="D63" i="8"/>
  <c r="F39" i="8" l="1"/>
  <c r="G39" i="8" s="1"/>
  <c r="I39" i="8" s="1"/>
  <c r="A65" i="8"/>
  <c r="B65" i="8" s="1"/>
  <c r="D64" i="8"/>
  <c r="C40" i="8" l="1"/>
  <c r="A66" i="8"/>
  <c r="B66" i="8" s="1"/>
  <c r="D65" i="8"/>
  <c r="A67" i="8" l="1"/>
  <c r="B67" i="8" s="1"/>
  <c r="D66" i="8"/>
  <c r="H40" i="8"/>
  <c r="J40" i="8" s="1"/>
  <c r="E40" i="8"/>
  <c r="A68" i="8" l="1"/>
  <c r="B68" i="8" s="1"/>
  <c r="D67" i="8"/>
  <c r="F40" i="8"/>
  <c r="G40" i="8" s="1"/>
  <c r="I40" i="8" s="1"/>
  <c r="C41" i="8" l="1"/>
  <c r="E41" i="8" s="1"/>
  <c r="A69" i="8"/>
  <c r="B69" i="8" s="1"/>
  <c r="D68" i="8"/>
  <c r="H41" i="8" l="1"/>
  <c r="J41" i="8" s="1"/>
  <c r="A70" i="8"/>
  <c r="B70" i="8" s="1"/>
  <c r="D69" i="8"/>
  <c r="A71" i="8" l="1"/>
  <c r="B71" i="8" s="1"/>
  <c r="D70" i="8"/>
  <c r="F41" i="8"/>
  <c r="G41" i="8" s="1"/>
  <c r="I41" i="8" s="1"/>
  <c r="A72" i="8" l="1"/>
  <c r="B72" i="8" s="1"/>
  <c r="D71" i="8"/>
  <c r="C42" i="8"/>
  <c r="H42" i="8" l="1"/>
  <c r="J42" i="8" s="1"/>
  <c r="E42" i="8"/>
  <c r="A73" i="8"/>
  <c r="B73" i="8" s="1"/>
  <c r="D72" i="8"/>
  <c r="A74" i="8" l="1"/>
  <c r="B74" i="8" s="1"/>
  <c r="D73" i="8"/>
  <c r="F42" i="8"/>
  <c r="G42" i="8" s="1"/>
  <c r="I42" i="8" s="1"/>
  <c r="A75" i="8" l="1"/>
  <c r="B75" i="8" s="1"/>
  <c r="D74" i="8"/>
  <c r="C43" i="8"/>
  <c r="E43" i="8" l="1"/>
  <c r="H43" i="8"/>
  <c r="J43" i="8" s="1"/>
  <c r="A76" i="8"/>
  <c r="B76" i="8" s="1"/>
  <c r="D75" i="8"/>
  <c r="F43" i="8" l="1"/>
  <c r="G43" i="8" s="1"/>
  <c r="I43" i="8" s="1"/>
  <c r="A77" i="8"/>
  <c r="B77" i="8" s="1"/>
  <c r="D76" i="8"/>
  <c r="C44" i="8" l="1"/>
  <c r="A78" i="8"/>
  <c r="B78" i="8" s="1"/>
  <c r="D77" i="8"/>
  <c r="H44" i="8" l="1"/>
  <c r="J44" i="8" s="1"/>
  <c r="E44" i="8"/>
  <c r="A79" i="8"/>
  <c r="B79" i="8" s="1"/>
  <c r="D78" i="8"/>
  <c r="A80" i="8" l="1"/>
  <c r="B80" i="8" s="1"/>
  <c r="D79" i="8"/>
  <c r="F44" i="8"/>
  <c r="G44" i="8" s="1"/>
  <c r="I44" i="8" s="1"/>
  <c r="C45" i="8" l="1"/>
  <c r="A81" i="8"/>
  <c r="B81" i="8" s="1"/>
  <c r="D80" i="8"/>
  <c r="A82" i="8" l="1"/>
  <c r="B82" i="8" s="1"/>
  <c r="D81" i="8"/>
  <c r="H45" i="8"/>
  <c r="J45" i="8" s="1"/>
  <c r="E45" i="8"/>
  <c r="A83" i="8" l="1"/>
  <c r="B83" i="8" s="1"/>
  <c r="D82" i="8"/>
  <c r="F45" i="8"/>
  <c r="G45" i="8" s="1"/>
  <c r="I45" i="8" s="1"/>
  <c r="A84" i="8" l="1"/>
  <c r="B84" i="8" s="1"/>
  <c r="D83" i="8"/>
  <c r="C46" i="8"/>
  <c r="E46" i="8" s="1"/>
  <c r="H46" i="8" l="1"/>
  <c r="J46" i="8" s="1"/>
  <c r="A85" i="8"/>
  <c r="B85" i="8" s="1"/>
  <c r="D84" i="8"/>
  <c r="A86" i="8" l="1"/>
  <c r="B86" i="8" s="1"/>
  <c r="D85" i="8"/>
  <c r="F46" i="8"/>
  <c r="G46" i="8" s="1"/>
  <c r="I46" i="8" s="1"/>
  <c r="C47" i="8" l="1"/>
  <c r="A87" i="8"/>
  <c r="B87" i="8" s="1"/>
  <c r="D86" i="8"/>
  <c r="A88" i="8" l="1"/>
  <c r="B88" i="8" s="1"/>
  <c r="D87" i="8"/>
  <c r="H47" i="8"/>
  <c r="J47" i="8" s="1"/>
  <c r="E47" i="8"/>
  <c r="A89" i="8" l="1"/>
  <c r="B89" i="8" s="1"/>
  <c r="D88" i="8"/>
  <c r="F47" i="8"/>
  <c r="G47" i="8" s="1"/>
  <c r="I47" i="8" s="1"/>
  <c r="C48" i="8" l="1"/>
  <c r="A90" i="8"/>
  <c r="B90" i="8" s="1"/>
  <c r="D89" i="8"/>
  <c r="A91" i="8" l="1"/>
  <c r="B91" i="8" s="1"/>
  <c r="D90" i="8"/>
  <c r="H48" i="8"/>
  <c r="J48" i="8" s="1"/>
  <c r="E48" i="8"/>
  <c r="F48" i="8" l="1"/>
  <c r="G48" i="8" s="1"/>
  <c r="I48" i="8" s="1"/>
  <c r="A92" i="8"/>
  <c r="B92" i="8" s="1"/>
  <c r="D91" i="8"/>
  <c r="C49" i="8" l="1"/>
  <c r="A93" i="8"/>
  <c r="B93" i="8" s="1"/>
  <c r="D92" i="8"/>
  <c r="H49" i="8" l="1"/>
  <c r="J49" i="8" s="1"/>
  <c r="E49" i="8"/>
  <c r="A94" i="8"/>
  <c r="B94" i="8" s="1"/>
  <c r="D93" i="8"/>
  <c r="A95" i="8" l="1"/>
  <c r="B95" i="8" s="1"/>
  <c r="D94" i="8"/>
  <c r="F49" i="8"/>
  <c r="G49" i="8" s="1"/>
  <c r="I49" i="8" s="1"/>
  <c r="C50" i="8" l="1"/>
  <c r="L50" i="8"/>
  <c r="M50" i="8" s="1"/>
  <c r="N50" i="8" s="1"/>
  <c r="O50" i="8" s="1"/>
  <c r="A96" i="8"/>
  <c r="B96" i="8" s="1"/>
  <c r="D95" i="8"/>
  <c r="O49" i="8" l="1"/>
  <c r="O45" i="8"/>
  <c r="O41" i="8"/>
  <c r="O48" i="8"/>
  <c r="O44" i="8"/>
  <c r="O40" i="8"/>
  <c r="O47" i="8"/>
  <c r="O43" i="8"/>
  <c r="O39" i="8"/>
  <c r="O46" i="8"/>
  <c r="O42" i="8"/>
  <c r="H50" i="8"/>
  <c r="J50" i="8" s="1"/>
  <c r="E50" i="8"/>
  <c r="A97" i="8"/>
  <c r="B97" i="8" s="1"/>
  <c r="D96" i="8"/>
  <c r="A98" i="8" l="1"/>
  <c r="B98" i="8" s="1"/>
  <c r="D97" i="8"/>
  <c r="F50" i="8"/>
  <c r="G50" i="8" s="1"/>
  <c r="I50" i="8" s="1"/>
  <c r="A99" i="8" l="1"/>
  <c r="B99" i="8" s="1"/>
  <c r="D98" i="8"/>
  <c r="C51" i="8"/>
  <c r="A100" i="8" l="1"/>
  <c r="B100" i="8" s="1"/>
  <c r="D99" i="8"/>
  <c r="E51" i="8"/>
  <c r="H51" i="8"/>
  <c r="J51" i="8" s="1"/>
  <c r="F51" i="8" l="1"/>
  <c r="G51" i="8" s="1"/>
  <c r="I51" i="8" s="1"/>
  <c r="A101" i="8"/>
  <c r="B101" i="8" s="1"/>
  <c r="D100" i="8"/>
  <c r="C52" i="8" l="1"/>
  <c r="A102" i="8"/>
  <c r="B102" i="8" s="1"/>
  <c r="D101" i="8"/>
  <c r="H52" i="8" l="1"/>
  <c r="J52" i="8" s="1"/>
  <c r="E52" i="8"/>
  <c r="A103" i="8"/>
  <c r="B103" i="8" s="1"/>
  <c r="D102" i="8"/>
  <c r="F52" i="8" l="1"/>
  <c r="G52" i="8" s="1"/>
  <c r="I52" i="8" s="1"/>
  <c r="A104" i="8"/>
  <c r="B104" i="8" s="1"/>
  <c r="D103" i="8"/>
  <c r="C53" i="8" l="1"/>
  <c r="A105" i="8"/>
  <c r="B105" i="8" s="1"/>
  <c r="D104" i="8"/>
  <c r="H53" i="8" l="1"/>
  <c r="J53" i="8" s="1"/>
  <c r="E53" i="8"/>
  <c r="A106" i="8"/>
  <c r="B106" i="8" s="1"/>
  <c r="D105" i="8"/>
  <c r="A107" i="8" l="1"/>
  <c r="B107" i="8" s="1"/>
  <c r="D106" i="8"/>
  <c r="F53" i="8"/>
  <c r="G53" i="8" s="1"/>
  <c r="I53" i="8" s="1"/>
  <c r="C54" i="8" l="1"/>
  <c r="A108" i="8"/>
  <c r="B108" i="8" s="1"/>
  <c r="D107" i="8"/>
  <c r="H54" i="8" l="1"/>
  <c r="J54" i="8" s="1"/>
  <c r="E54" i="8"/>
  <c r="A109" i="8"/>
  <c r="B109" i="8" s="1"/>
  <c r="D108" i="8"/>
  <c r="A110" i="8" l="1"/>
  <c r="B110" i="8" s="1"/>
  <c r="D109" i="8"/>
  <c r="F54" i="8"/>
  <c r="G54" i="8" s="1"/>
  <c r="I54" i="8" s="1"/>
  <c r="A111" i="8" l="1"/>
  <c r="B111" i="8" s="1"/>
  <c r="D110" i="8"/>
  <c r="C55" i="8"/>
  <c r="H55" i="8" l="1"/>
  <c r="J55" i="8" s="1"/>
  <c r="E55" i="8"/>
  <c r="A112" i="8"/>
  <c r="B112" i="8" s="1"/>
  <c r="D111" i="8"/>
  <c r="A113" i="8" l="1"/>
  <c r="B113" i="8" s="1"/>
  <c r="D112" i="8"/>
  <c r="F55" i="8"/>
  <c r="G55" i="8" s="1"/>
  <c r="I55" i="8" s="1"/>
  <c r="C56" i="8" l="1"/>
  <c r="A114" i="8"/>
  <c r="B114" i="8" s="1"/>
  <c r="D113" i="8"/>
  <c r="H56" i="8" l="1"/>
  <c r="J56" i="8" s="1"/>
  <c r="E56" i="8"/>
  <c r="A115" i="8"/>
  <c r="B115" i="8" s="1"/>
  <c r="D114" i="8"/>
  <c r="F56" i="8" l="1"/>
  <c r="G56" i="8" s="1"/>
  <c r="I56" i="8" s="1"/>
  <c r="A116" i="8"/>
  <c r="B116" i="8" s="1"/>
  <c r="D115" i="8"/>
  <c r="C57" i="8" l="1"/>
  <c r="A117" i="8"/>
  <c r="B117" i="8" s="1"/>
  <c r="D116" i="8"/>
  <c r="E57" i="8" l="1"/>
  <c r="H57" i="8"/>
  <c r="J57" i="8" s="1"/>
  <c r="A118" i="8"/>
  <c r="B118" i="8" s="1"/>
  <c r="D117" i="8"/>
  <c r="F57" i="8" l="1"/>
  <c r="G57" i="8" s="1"/>
  <c r="I57" i="8" s="1"/>
  <c r="A119" i="8"/>
  <c r="B119" i="8" s="1"/>
  <c r="D118" i="8"/>
  <c r="C58" i="8" l="1"/>
  <c r="A120" i="8"/>
  <c r="B120" i="8" s="1"/>
  <c r="D119" i="8"/>
  <c r="A121" i="8" l="1"/>
  <c r="B121" i="8" s="1"/>
  <c r="D120" i="8"/>
  <c r="H58" i="8"/>
  <c r="J58" i="8" s="1"/>
  <c r="E58" i="8"/>
  <c r="F58" i="8" l="1"/>
  <c r="G58" i="8" s="1"/>
  <c r="I58" i="8" s="1"/>
  <c r="A122" i="8"/>
  <c r="B122" i="8" s="1"/>
  <c r="D121" i="8"/>
  <c r="C59" i="8" l="1"/>
  <c r="A123" i="8"/>
  <c r="B123" i="8" s="1"/>
  <c r="D122" i="8"/>
  <c r="H59" i="8" l="1"/>
  <c r="J59" i="8" s="1"/>
  <c r="E59" i="8"/>
  <c r="D123" i="8"/>
  <c r="A124" i="8"/>
  <c r="B124" i="8" s="1"/>
  <c r="D124" i="8" l="1"/>
  <c r="A125" i="8"/>
  <c r="B125" i="8" s="1"/>
  <c r="F59" i="8"/>
  <c r="G59" i="8" s="1"/>
  <c r="I59" i="8" s="1"/>
  <c r="C60" i="8" l="1"/>
  <c r="D125" i="8"/>
  <c r="A126" i="8"/>
  <c r="B126" i="8" s="1"/>
  <c r="H60" i="8" l="1"/>
  <c r="J60" i="8" s="1"/>
  <c r="E60" i="8"/>
  <c r="D126" i="8"/>
  <c r="A127" i="8"/>
  <c r="B127" i="8" s="1"/>
  <c r="F60" i="8" l="1"/>
  <c r="G60" i="8" s="1"/>
  <c r="I60" i="8" s="1"/>
  <c r="D127" i="8"/>
  <c r="A128" i="8"/>
  <c r="B128" i="8" s="1"/>
  <c r="C61" i="8" l="1"/>
  <c r="D128" i="8"/>
  <c r="A129" i="8"/>
  <c r="B129" i="8" s="1"/>
  <c r="H61" i="8" l="1"/>
  <c r="J61" i="8" s="1"/>
  <c r="E61" i="8"/>
  <c r="D129" i="8"/>
  <c r="A130" i="8"/>
  <c r="B130" i="8" s="1"/>
  <c r="F61" i="8" l="1"/>
  <c r="G61" i="8" s="1"/>
  <c r="I61" i="8" s="1"/>
  <c r="D130" i="8"/>
  <c r="A131" i="8"/>
  <c r="B131" i="8" s="1"/>
  <c r="C62" i="8" l="1"/>
  <c r="L62" i="8"/>
  <c r="M62" i="8" s="1"/>
  <c r="N62" i="8" s="1"/>
  <c r="O62" i="8" s="1"/>
  <c r="D131" i="8"/>
  <c r="A132" i="8"/>
  <c r="B132" i="8" s="1"/>
  <c r="O61" i="8" l="1"/>
  <c r="O57" i="8"/>
  <c r="O53" i="8"/>
  <c r="O58" i="8"/>
  <c r="O54" i="8"/>
  <c r="O56" i="8"/>
  <c r="O55" i="8"/>
  <c r="O60" i="8"/>
  <c r="O52" i="8"/>
  <c r="O59" i="8"/>
  <c r="O51" i="8"/>
  <c r="D132" i="8"/>
  <c r="A133" i="8"/>
  <c r="B133" i="8" s="1"/>
  <c r="H62" i="8"/>
  <c r="J62" i="8" s="1"/>
  <c r="E62" i="8"/>
  <c r="F62" i="8" l="1"/>
  <c r="G62" i="8" s="1"/>
  <c r="I62" i="8" s="1"/>
  <c r="D133" i="8"/>
  <c r="A134" i="8"/>
  <c r="B134" i="8" s="1"/>
  <c r="C63" i="8" l="1"/>
  <c r="A135" i="8"/>
  <c r="B135" i="8" s="1"/>
  <c r="D134" i="8"/>
  <c r="H63" i="8" l="1"/>
  <c r="J63" i="8" s="1"/>
  <c r="E63" i="8"/>
  <c r="A136" i="8"/>
  <c r="B136" i="8" s="1"/>
  <c r="D135" i="8"/>
  <c r="F63" i="8" l="1"/>
  <c r="G63" i="8" s="1"/>
  <c r="I63" i="8" s="1"/>
  <c r="A137" i="8"/>
  <c r="B137" i="8" s="1"/>
  <c r="D136" i="8"/>
  <c r="C64" i="8" l="1"/>
  <c r="D137" i="8"/>
  <c r="A138" i="8"/>
  <c r="B138" i="8" s="1"/>
  <c r="D138" i="8" l="1"/>
  <c r="A139" i="8"/>
  <c r="B139" i="8" s="1"/>
  <c r="H64" i="8"/>
  <c r="J64" i="8" s="1"/>
  <c r="E64" i="8"/>
  <c r="F64" i="8" l="1"/>
  <c r="G64" i="8" s="1"/>
  <c r="I64" i="8" s="1"/>
  <c r="A140" i="8"/>
  <c r="B140" i="8" s="1"/>
  <c r="D139" i="8"/>
  <c r="C65" i="8" l="1"/>
  <c r="A141" i="8"/>
  <c r="B141" i="8" s="1"/>
  <c r="D140" i="8"/>
  <c r="D141" i="8" l="1"/>
  <c r="A142" i="8"/>
  <c r="B142" i="8" s="1"/>
  <c r="H65" i="8"/>
  <c r="J65" i="8" s="1"/>
  <c r="E65" i="8"/>
  <c r="D142" i="8" l="1"/>
  <c r="A143" i="8"/>
  <c r="B143" i="8" s="1"/>
  <c r="F65" i="8"/>
  <c r="G65" i="8" s="1"/>
  <c r="I65" i="8" s="1"/>
  <c r="C66" i="8" l="1"/>
  <c r="A144" i="8"/>
  <c r="B144" i="8" s="1"/>
  <c r="D143" i="8"/>
  <c r="H66" i="8" l="1"/>
  <c r="J66" i="8" s="1"/>
  <c r="E66" i="8"/>
  <c r="A145" i="8"/>
  <c r="B145" i="8" s="1"/>
  <c r="D144" i="8"/>
  <c r="F66" i="8" l="1"/>
  <c r="G66" i="8" s="1"/>
  <c r="I66" i="8" s="1"/>
  <c r="D145" i="8"/>
  <c r="A146" i="8"/>
  <c r="B146" i="8" s="1"/>
  <c r="D146" i="8" l="1"/>
  <c r="A147" i="8"/>
  <c r="B147" i="8" s="1"/>
  <c r="C67" i="8"/>
  <c r="H67" i="8" l="1"/>
  <c r="J67" i="8" s="1"/>
  <c r="E67" i="8"/>
  <c r="D147" i="8"/>
  <c r="A148" i="8"/>
  <c r="B148" i="8" s="1"/>
  <c r="A149" i="8" l="1"/>
  <c r="B149" i="8" s="1"/>
  <c r="D148" i="8"/>
  <c r="F67" i="8"/>
  <c r="G67" i="8" s="1"/>
  <c r="I67" i="8" s="1"/>
  <c r="C68" i="8" l="1"/>
  <c r="A150" i="8"/>
  <c r="B150" i="8" s="1"/>
  <c r="D149" i="8"/>
  <c r="D150" i="8" l="1"/>
  <c r="A151" i="8"/>
  <c r="B151" i="8" s="1"/>
  <c r="H68" i="8"/>
  <c r="J68" i="8" s="1"/>
  <c r="E68" i="8"/>
  <c r="F68" i="8" l="1"/>
  <c r="G68" i="8" s="1"/>
  <c r="I68" i="8" s="1"/>
  <c r="D151" i="8"/>
  <c r="A152" i="8"/>
  <c r="B152" i="8" s="1"/>
  <c r="C69" i="8" l="1"/>
  <c r="A153" i="8"/>
  <c r="B153" i="8" s="1"/>
  <c r="D152" i="8"/>
  <c r="H69" i="8" l="1"/>
  <c r="J69" i="8" s="1"/>
  <c r="E69" i="8"/>
  <c r="A154" i="8"/>
  <c r="B154" i="8" s="1"/>
  <c r="D153" i="8"/>
  <c r="D154" i="8" l="1"/>
  <c r="A155" i="8"/>
  <c r="B155" i="8" s="1"/>
  <c r="F69" i="8"/>
  <c r="G69" i="8" s="1"/>
  <c r="I69" i="8" s="1"/>
  <c r="C70" i="8" l="1"/>
  <c r="D155" i="8"/>
  <c r="A156" i="8"/>
  <c r="B156" i="8" s="1"/>
  <c r="A157" i="8" l="1"/>
  <c r="B157" i="8" s="1"/>
  <c r="D156" i="8"/>
  <c r="H70" i="8"/>
  <c r="J70" i="8" s="1"/>
  <c r="E70" i="8"/>
  <c r="F70" i="8" l="1"/>
  <c r="G70" i="8" s="1"/>
  <c r="I70" i="8" s="1"/>
  <c r="A158" i="8"/>
  <c r="B158" i="8" s="1"/>
  <c r="D157" i="8"/>
  <c r="C71" i="8" l="1"/>
  <c r="A159" i="8"/>
  <c r="B159" i="8" s="1"/>
  <c r="D158" i="8"/>
  <c r="H71" i="8" l="1"/>
  <c r="J71" i="8" s="1"/>
  <c r="E71" i="8"/>
  <c r="A160" i="8"/>
  <c r="B160" i="8" s="1"/>
  <c r="D159" i="8"/>
  <c r="A161" i="8" l="1"/>
  <c r="B161" i="8" s="1"/>
  <c r="D160" i="8"/>
  <c r="F71" i="8"/>
  <c r="G71" i="8" s="1"/>
  <c r="I71" i="8" s="1"/>
  <c r="D161" i="8" l="1"/>
  <c r="A162" i="8"/>
  <c r="B162" i="8" s="1"/>
  <c r="C72" i="8"/>
  <c r="A163" i="8" l="1"/>
  <c r="B163" i="8" s="1"/>
  <c r="D162" i="8"/>
  <c r="H72" i="8"/>
  <c r="J72" i="8" s="1"/>
  <c r="E72" i="8"/>
  <c r="F72" i="8" l="1"/>
  <c r="G72" i="8" s="1"/>
  <c r="I72" i="8" s="1"/>
  <c r="D163" i="8"/>
  <c r="A164" i="8"/>
  <c r="B164" i="8" s="1"/>
  <c r="C73" i="8" l="1"/>
  <c r="A165" i="8"/>
  <c r="B165" i="8" s="1"/>
  <c r="D164" i="8"/>
  <c r="H73" i="8" l="1"/>
  <c r="J73" i="8" s="1"/>
  <c r="E73" i="8"/>
  <c r="D165" i="8"/>
  <c r="A166" i="8"/>
  <c r="B166" i="8" s="1"/>
  <c r="F73" i="8" l="1"/>
  <c r="G73" i="8" s="1"/>
  <c r="I73" i="8" s="1"/>
  <c r="A167" i="8"/>
  <c r="B167" i="8" s="1"/>
  <c r="D166" i="8"/>
  <c r="C74" i="8" l="1"/>
  <c r="L74" i="8"/>
  <c r="M74" i="8" s="1"/>
  <c r="N74" i="8" s="1"/>
  <c r="O74" i="8" s="1"/>
  <c r="D167" i="8"/>
  <c r="A168" i="8"/>
  <c r="B168" i="8" s="1"/>
  <c r="O70" i="8" l="1"/>
  <c r="O66" i="8"/>
  <c r="O73" i="8"/>
  <c r="O69" i="8"/>
  <c r="O65" i="8"/>
  <c r="O72" i="8"/>
  <c r="O68" i="8"/>
  <c r="O71" i="8"/>
  <c r="O67" i="8"/>
  <c r="O63" i="8"/>
  <c r="O64" i="8"/>
  <c r="A169" i="8"/>
  <c r="B169" i="8" s="1"/>
  <c r="D168" i="8"/>
  <c r="H74" i="8"/>
  <c r="J74" i="8" s="1"/>
  <c r="E74" i="8"/>
  <c r="F74" i="8" l="1"/>
  <c r="G74" i="8" s="1"/>
  <c r="I74" i="8" s="1"/>
  <c r="D169" i="8"/>
  <c r="A170" i="8"/>
  <c r="B170" i="8" s="1"/>
  <c r="C75" i="8" l="1"/>
  <c r="A171" i="8"/>
  <c r="B171" i="8" s="1"/>
  <c r="D170" i="8"/>
  <c r="H75" i="8" l="1"/>
  <c r="J75" i="8" s="1"/>
  <c r="E75" i="8"/>
  <c r="D171" i="8"/>
  <c r="A172" i="8"/>
  <c r="B172" i="8" s="1"/>
  <c r="F75" i="8" l="1"/>
  <c r="G75" i="8" s="1"/>
  <c r="I75" i="8" s="1"/>
  <c r="A173" i="8"/>
  <c r="B173" i="8" s="1"/>
  <c r="D172" i="8"/>
  <c r="C76" i="8" l="1"/>
  <c r="D173" i="8"/>
  <c r="A174" i="8"/>
  <c r="B174" i="8" s="1"/>
  <c r="H76" i="8" l="1"/>
  <c r="J76" i="8" s="1"/>
  <c r="E76" i="8"/>
  <c r="D174" i="8"/>
  <c r="A175" i="8"/>
  <c r="B175" i="8" s="1"/>
  <c r="F76" i="8" l="1"/>
  <c r="G76" i="8" s="1"/>
  <c r="I76" i="8" s="1"/>
  <c r="D175" i="8"/>
  <c r="A176" i="8"/>
  <c r="B176" i="8" s="1"/>
  <c r="D176" i="8" l="1"/>
  <c r="A177" i="8"/>
  <c r="B177" i="8" s="1"/>
  <c r="C77" i="8"/>
  <c r="D177" i="8" l="1"/>
  <c r="A178" i="8"/>
  <c r="B178" i="8" s="1"/>
  <c r="H77" i="8"/>
  <c r="J77" i="8" s="1"/>
  <c r="E77" i="8"/>
  <c r="F77" i="8" l="1"/>
  <c r="G77" i="8" s="1"/>
  <c r="I77" i="8" s="1"/>
  <c r="D178" i="8"/>
  <c r="A179" i="8"/>
  <c r="B179" i="8" s="1"/>
  <c r="C78" i="8" l="1"/>
  <c r="D179" i="8"/>
  <c r="A180" i="8"/>
  <c r="B180" i="8" s="1"/>
  <c r="D180" i="8" l="1"/>
  <c r="A181" i="8"/>
  <c r="B181" i="8" s="1"/>
  <c r="H78" i="8"/>
  <c r="J78" i="8" s="1"/>
  <c r="E78" i="8"/>
  <c r="F78" i="8" l="1"/>
  <c r="G78" i="8" s="1"/>
  <c r="I78" i="8" s="1"/>
  <c r="D181" i="8"/>
  <c r="A182" i="8"/>
  <c r="B182" i="8" s="1"/>
  <c r="C79" i="8" l="1"/>
  <c r="D182" i="8"/>
  <c r="A183" i="8"/>
  <c r="B183" i="8" s="1"/>
  <c r="D183" i="8" l="1"/>
  <c r="A184" i="8"/>
  <c r="B184" i="8" s="1"/>
  <c r="H79" i="8"/>
  <c r="J79" i="8" s="1"/>
  <c r="E79" i="8"/>
  <c r="D184" i="8" l="1"/>
  <c r="A185" i="8"/>
  <c r="B185" i="8" s="1"/>
  <c r="F79" i="8"/>
  <c r="G79" i="8" s="1"/>
  <c r="I79" i="8" s="1"/>
  <c r="D185" i="8" l="1"/>
  <c r="A186" i="8"/>
  <c r="B186" i="8" s="1"/>
  <c r="C80" i="8"/>
  <c r="D186" i="8" l="1"/>
  <c r="A187" i="8"/>
  <c r="B187" i="8" s="1"/>
  <c r="H80" i="8"/>
  <c r="J80" i="8" s="1"/>
  <c r="E80" i="8"/>
  <c r="D187" i="8" l="1"/>
  <c r="A188" i="8"/>
  <c r="B188" i="8" s="1"/>
  <c r="F80" i="8"/>
  <c r="G80" i="8" s="1"/>
  <c r="I80" i="8" s="1"/>
  <c r="D188" i="8" l="1"/>
  <c r="A189" i="8"/>
  <c r="B189" i="8" s="1"/>
  <c r="C81" i="8"/>
  <c r="D189" i="8" l="1"/>
  <c r="A190" i="8"/>
  <c r="B190" i="8" s="1"/>
  <c r="H81" i="8"/>
  <c r="J81" i="8" s="1"/>
  <c r="E81" i="8"/>
  <c r="D190" i="8" l="1"/>
  <c r="A191" i="8"/>
  <c r="B191" i="8" s="1"/>
  <c r="F81" i="8"/>
  <c r="G81" i="8" s="1"/>
  <c r="I81" i="8" s="1"/>
  <c r="D191" i="8" l="1"/>
  <c r="A192" i="8"/>
  <c r="B192" i="8" s="1"/>
  <c r="C82" i="8"/>
  <c r="D192" i="8" l="1"/>
  <c r="A193" i="8"/>
  <c r="B193" i="8" s="1"/>
  <c r="H82" i="8"/>
  <c r="J82" i="8" s="1"/>
  <c r="E82" i="8"/>
  <c r="D193" i="8" l="1"/>
  <c r="A194" i="8"/>
  <c r="B194" i="8" s="1"/>
  <c r="F82" i="8"/>
  <c r="G82" i="8" s="1"/>
  <c r="I82" i="8" s="1"/>
  <c r="C83" i="8" l="1"/>
  <c r="D194" i="8"/>
  <c r="A195" i="8"/>
  <c r="B195" i="8" s="1"/>
  <c r="D195" i="8" l="1"/>
  <c r="A196" i="8"/>
  <c r="B196" i="8" s="1"/>
  <c r="H83" i="8"/>
  <c r="J83" i="8" s="1"/>
  <c r="E83" i="8"/>
  <c r="F83" i="8" l="1"/>
  <c r="G83" i="8" s="1"/>
  <c r="I83" i="8" s="1"/>
  <c r="A197" i="8"/>
  <c r="B197" i="8" s="1"/>
  <c r="D196" i="8"/>
  <c r="D197" i="8" l="1"/>
  <c r="A198" i="8"/>
  <c r="B198" i="8" s="1"/>
  <c r="C84" i="8"/>
  <c r="E84" i="8" l="1"/>
  <c r="H84" i="8"/>
  <c r="J84" i="8" s="1"/>
  <c r="A199" i="8"/>
  <c r="B199" i="8" s="1"/>
  <c r="D198" i="8"/>
  <c r="F84" i="8" l="1"/>
  <c r="G84" i="8" s="1"/>
  <c r="I84" i="8" s="1"/>
  <c r="A200" i="8"/>
  <c r="B200" i="8" s="1"/>
  <c r="D199" i="8"/>
  <c r="C85" i="8" l="1"/>
  <c r="A201" i="8"/>
  <c r="B201" i="8" s="1"/>
  <c r="D200" i="8"/>
  <c r="A202" i="8" l="1"/>
  <c r="B202" i="8" s="1"/>
  <c r="D201" i="8"/>
  <c r="H85" i="8"/>
  <c r="J85" i="8" s="1"/>
  <c r="E85" i="8"/>
  <c r="F85" i="8" l="1"/>
  <c r="G85" i="8" s="1"/>
  <c r="I85" i="8" s="1"/>
  <c r="A203" i="8"/>
  <c r="B203" i="8" s="1"/>
  <c r="D202" i="8"/>
  <c r="C86" i="8" l="1"/>
  <c r="L86" i="8"/>
  <c r="M86" i="8" s="1"/>
  <c r="N86" i="8" s="1"/>
  <c r="O86" i="8" s="1"/>
  <c r="A204" i="8"/>
  <c r="B204" i="8" s="1"/>
  <c r="D203" i="8"/>
  <c r="O83" i="8" l="1"/>
  <c r="O79" i="8"/>
  <c r="O75" i="8"/>
  <c r="O82" i="8"/>
  <c r="O78" i="8"/>
  <c r="O85" i="8"/>
  <c r="O81" i="8"/>
  <c r="O77" i="8"/>
  <c r="O84" i="8"/>
  <c r="O80" i="8"/>
  <c r="O76" i="8"/>
  <c r="A205" i="8"/>
  <c r="B205" i="8" s="1"/>
  <c r="D204" i="8"/>
  <c r="H86" i="8"/>
  <c r="J86" i="8" s="1"/>
  <c r="E86" i="8"/>
  <c r="F86" i="8" l="1"/>
  <c r="G86" i="8" s="1"/>
  <c r="I86" i="8" s="1"/>
  <c r="D205" i="8"/>
  <c r="A206" i="8"/>
  <c r="B206" i="8" s="1"/>
  <c r="C87" i="8" l="1"/>
  <c r="A207" i="8"/>
  <c r="B207" i="8" s="1"/>
  <c r="D206" i="8"/>
  <c r="H87" i="8" l="1"/>
  <c r="J87" i="8" s="1"/>
  <c r="E87" i="8"/>
  <c r="A208" i="8"/>
  <c r="B208" i="8" s="1"/>
  <c r="D207" i="8"/>
  <c r="F87" i="8" l="1"/>
  <c r="G87" i="8" s="1"/>
  <c r="I87" i="8" s="1"/>
  <c r="A209" i="8"/>
  <c r="B209" i="8" s="1"/>
  <c r="D208" i="8"/>
  <c r="C88" i="8" l="1"/>
  <c r="A210" i="8"/>
  <c r="B210" i="8" s="1"/>
  <c r="D209" i="8"/>
  <c r="H88" i="8" l="1"/>
  <c r="J88" i="8" s="1"/>
  <c r="E88" i="8"/>
  <c r="A211" i="8"/>
  <c r="B211" i="8" s="1"/>
  <c r="D210" i="8"/>
  <c r="F88" i="8" l="1"/>
  <c r="G88" i="8" s="1"/>
  <c r="I88" i="8" s="1"/>
  <c r="A212" i="8"/>
  <c r="B212" i="8" s="1"/>
  <c r="D211" i="8"/>
  <c r="C89" i="8" l="1"/>
  <c r="A213" i="8"/>
  <c r="B213" i="8" s="1"/>
  <c r="D212" i="8"/>
  <c r="D213" i="8" l="1"/>
  <c r="A214" i="8"/>
  <c r="B214" i="8" s="1"/>
  <c r="H89" i="8"/>
  <c r="J89" i="8" s="1"/>
  <c r="E89" i="8"/>
  <c r="F89" i="8" l="1"/>
  <c r="G89" i="8" s="1"/>
  <c r="I89" i="8" s="1"/>
  <c r="A215" i="8"/>
  <c r="B215" i="8" s="1"/>
  <c r="D214" i="8"/>
  <c r="C90" i="8" l="1"/>
  <c r="A216" i="8"/>
  <c r="B216" i="8" s="1"/>
  <c r="D215" i="8"/>
  <c r="A217" i="8" l="1"/>
  <c r="B217" i="8" s="1"/>
  <c r="D216" i="8"/>
  <c r="H90" i="8"/>
  <c r="J90" i="8" s="1"/>
  <c r="E90" i="8"/>
  <c r="F90" i="8" l="1"/>
  <c r="G90" i="8" s="1"/>
  <c r="I90" i="8" s="1"/>
  <c r="A218" i="8"/>
  <c r="B218" i="8" s="1"/>
  <c r="D217" i="8"/>
  <c r="C91" i="8" l="1"/>
  <c r="A219" i="8"/>
  <c r="B219" i="8" s="1"/>
  <c r="D218" i="8"/>
  <c r="A220" i="8" l="1"/>
  <c r="B220" i="8" s="1"/>
  <c r="D219" i="8"/>
  <c r="H91" i="8"/>
  <c r="J91" i="8" s="1"/>
  <c r="E91" i="8"/>
  <c r="A221" i="8" l="1"/>
  <c r="B221" i="8" s="1"/>
  <c r="D220" i="8"/>
  <c r="F91" i="8"/>
  <c r="G91" i="8" s="1"/>
  <c r="I91" i="8" s="1"/>
  <c r="D221" i="8" l="1"/>
  <c r="A222" i="8"/>
  <c r="B222" i="8" s="1"/>
  <c r="C92" i="8"/>
  <c r="H92" i="8" l="1"/>
  <c r="J92" i="8" s="1"/>
  <c r="E92" i="8"/>
  <c r="A223" i="8"/>
  <c r="B223" i="8" s="1"/>
  <c r="D222" i="8"/>
  <c r="F92" i="8" l="1"/>
  <c r="G92" i="8" s="1"/>
  <c r="I92" i="8" s="1"/>
  <c r="D223" i="8"/>
  <c r="A224" i="8"/>
  <c r="B224" i="8" s="1"/>
  <c r="C93" i="8" l="1"/>
  <c r="A225" i="8"/>
  <c r="B225" i="8" s="1"/>
  <c r="D224" i="8"/>
  <c r="D225" i="8" l="1"/>
  <c r="A226" i="8"/>
  <c r="B226" i="8" s="1"/>
  <c r="H93" i="8"/>
  <c r="J93" i="8" s="1"/>
  <c r="E93" i="8"/>
  <c r="F93" i="8" l="1"/>
  <c r="G93" i="8" s="1"/>
  <c r="I93" i="8" s="1"/>
  <c r="A227" i="8"/>
  <c r="B227" i="8" s="1"/>
  <c r="D226" i="8"/>
  <c r="D227" i="8" l="1"/>
  <c r="A228" i="8"/>
  <c r="B228" i="8" s="1"/>
  <c r="C94" i="8"/>
  <c r="H94" i="8" l="1"/>
  <c r="J94" i="8" s="1"/>
  <c r="E94" i="8"/>
  <c r="A229" i="8"/>
  <c r="B229" i="8" s="1"/>
  <c r="D228" i="8"/>
  <c r="D229" i="8" l="1"/>
  <c r="A230" i="8"/>
  <c r="B230" i="8" s="1"/>
  <c r="F94" i="8"/>
  <c r="G94" i="8" s="1"/>
  <c r="I94" i="8" s="1"/>
  <c r="C95" i="8" l="1"/>
  <c r="A231" i="8"/>
  <c r="B231" i="8" s="1"/>
  <c r="D230" i="8"/>
  <c r="D231" i="8" l="1"/>
  <c r="A232" i="8"/>
  <c r="B232" i="8" s="1"/>
  <c r="H95" i="8"/>
  <c r="J95" i="8" s="1"/>
  <c r="E95" i="8"/>
  <c r="A233" i="8" l="1"/>
  <c r="B233" i="8" s="1"/>
  <c r="D232" i="8"/>
  <c r="F95" i="8"/>
  <c r="G95" i="8" s="1"/>
  <c r="I95" i="8" s="1"/>
  <c r="C96" i="8" l="1"/>
  <c r="D233" i="8"/>
  <c r="A234" i="8"/>
  <c r="B234" i="8" s="1"/>
  <c r="A235" i="8" l="1"/>
  <c r="B235" i="8" s="1"/>
  <c r="D234" i="8"/>
  <c r="H96" i="8"/>
  <c r="J96" i="8" s="1"/>
  <c r="E96" i="8"/>
  <c r="D235" i="8" l="1"/>
  <c r="A236" i="8"/>
  <c r="B236" i="8" s="1"/>
  <c r="F96" i="8"/>
  <c r="G96" i="8" s="1"/>
  <c r="I96" i="8" s="1"/>
  <c r="C97" i="8" l="1"/>
  <c r="A237" i="8"/>
  <c r="B237" i="8" s="1"/>
  <c r="D236" i="8"/>
  <c r="D237" i="8" l="1"/>
  <c r="A238" i="8"/>
  <c r="B238" i="8" s="1"/>
  <c r="H97" i="8"/>
  <c r="J97" i="8" s="1"/>
  <c r="E97" i="8"/>
  <c r="F97" i="8" l="1"/>
  <c r="G97" i="8" s="1"/>
  <c r="I97" i="8" s="1"/>
  <c r="A239" i="8"/>
  <c r="B239" i="8" s="1"/>
  <c r="D238" i="8"/>
  <c r="D239" i="8" l="1"/>
  <c r="A240" i="8"/>
  <c r="B240" i="8" s="1"/>
  <c r="C98" i="8"/>
  <c r="L98" i="8"/>
  <c r="M98" i="8" s="1"/>
  <c r="N98" i="8" s="1"/>
  <c r="O98" i="8" s="1"/>
  <c r="D240" i="8" l="1"/>
  <c r="A241" i="8"/>
  <c r="B241" i="8" s="1"/>
  <c r="O96" i="8"/>
  <c r="O92" i="8"/>
  <c r="O88" i="8"/>
  <c r="O95" i="8"/>
  <c r="O91" i="8"/>
  <c r="O87" i="8"/>
  <c r="O94" i="8"/>
  <c r="O90" i="8"/>
  <c r="O97" i="8"/>
  <c r="O93" i="8"/>
  <c r="O89" i="8"/>
  <c r="H98" i="8"/>
  <c r="J98" i="8" s="1"/>
  <c r="E98" i="8"/>
  <c r="D241" i="8" l="1"/>
  <c r="A242" i="8"/>
  <c r="B242" i="8" s="1"/>
  <c r="F98" i="8"/>
  <c r="G98" i="8" s="1"/>
  <c r="I98" i="8" s="1"/>
  <c r="D242" i="8" l="1"/>
  <c r="A243" i="8"/>
  <c r="B243" i="8" s="1"/>
  <c r="C99" i="8"/>
  <c r="D243" i="8" l="1"/>
  <c r="A244" i="8"/>
  <c r="B244" i="8" s="1"/>
  <c r="H99" i="8"/>
  <c r="J99" i="8" s="1"/>
  <c r="E99" i="8"/>
  <c r="D244" i="8" l="1"/>
  <c r="A245" i="8"/>
  <c r="B245" i="8" s="1"/>
  <c r="F99" i="8"/>
  <c r="G99" i="8" s="1"/>
  <c r="I99" i="8" s="1"/>
  <c r="A246" i="8" l="1"/>
  <c r="B246" i="8" s="1"/>
  <c r="D245" i="8"/>
  <c r="C100" i="8"/>
  <c r="H100" i="8" l="1"/>
  <c r="J100" i="8" s="1"/>
  <c r="E100" i="8"/>
  <c r="A247" i="8"/>
  <c r="B247" i="8" s="1"/>
  <c r="D246" i="8"/>
  <c r="A248" i="8" l="1"/>
  <c r="B248" i="8" s="1"/>
  <c r="D247" i="8"/>
  <c r="F100" i="8"/>
  <c r="G100" i="8" s="1"/>
  <c r="I100" i="8" s="1"/>
  <c r="C101" i="8" l="1"/>
  <c r="A249" i="8"/>
  <c r="B249" i="8" s="1"/>
  <c r="D248" i="8"/>
  <c r="H101" i="8" l="1"/>
  <c r="J101" i="8" s="1"/>
  <c r="E101" i="8"/>
  <c r="A250" i="8"/>
  <c r="B250" i="8" s="1"/>
  <c r="D249" i="8"/>
  <c r="A251" i="8" l="1"/>
  <c r="B251" i="8" s="1"/>
  <c r="D250" i="8"/>
  <c r="F101" i="8"/>
  <c r="G101" i="8" s="1"/>
  <c r="I101" i="8" s="1"/>
  <c r="C102" i="8" l="1"/>
  <c r="A252" i="8"/>
  <c r="B252" i="8" s="1"/>
  <c r="D251" i="8"/>
  <c r="H102" i="8" l="1"/>
  <c r="J102" i="8" s="1"/>
  <c r="E102" i="8"/>
  <c r="D252" i="8"/>
  <c r="A253" i="8"/>
  <c r="B253" i="8" s="1"/>
  <c r="A254" i="8" l="1"/>
  <c r="B254" i="8" s="1"/>
  <c r="D253" i="8"/>
  <c r="F102" i="8"/>
  <c r="G102" i="8" s="1"/>
  <c r="I102" i="8" s="1"/>
  <c r="C103" i="8" l="1"/>
  <c r="A255" i="8"/>
  <c r="B255" i="8" s="1"/>
  <c r="D254" i="8"/>
  <c r="A256" i="8" l="1"/>
  <c r="B256" i="8" s="1"/>
  <c r="D255" i="8"/>
  <c r="H103" i="8"/>
  <c r="J103" i="8" s="1"/>
  <c r="E103" i="8"/>
  <c r="A257" i="8" l="1"/>
  <c r="B257" i="8" s="1"/>
  <c r="D256" i="8"/>
  <c r="F103" i="8"/>
  <c r="G103" i="8" s="1"/>
  <c r="I103" i="8" s="1"/>
  <c r="C104" i="8" l="1"/>
  <c r="A258" i="8"/>
  <c r="B258" i="8" s="1"/>
  <c r="D257" i="8"/>
  <c r="A259" i="8" l="1"/>
  <c r="B259" i="8" s="1"/>
  <c r="D258" i="8"/>
  <c r="H104" i="8"/>
  <c r="J104" i="8" s="1"/>
  <c r="E104" i="8"/>
  <c r="A260" i="8" l="1"/>
  <c r="B260" i="8" s="1"/>
  <c r="D259" i="8"/>
  <c r="F104" i="8"/>
  <c r="G104" i="8" s="1"/>
  <c r="I104" i="8" s="1"/>
  <c r="C105" i="8" l="1"/>
  <c r="D260" i="8"/>
  <c r="A261" i="8"/>
  <c r="B261" i="8" s="1"/>
  <c r="H105" i="8" l="1"/>
  <c r="J105" i="8" s="1"/>
  <c r="E105" i="8"/>
  <c r="A262" i="8"/>
  <c r="B262" i="8" s="1"/>
  <c r="D261" i="8"/>
  <c r="F105" i="8" l="1"/>
  <c r="G105" i="8" s="1"/>
  <c r="I105" i="8" s="1"/>
  <c r="A263" i="8"/>
  <c r="B263" i="8" s="1"/>
  <c r="D262" i="8"/>
  <c r="A264" i="8" l="1"/>
  <c r="B264" i="8" s="1"/>
  <c r="D263" i="8"/>
  <c r="C106" i="8"/>
  <c r="H106" i="8" l="1"/>
  <c r="J106" i="8" s="1"/>
  <c r="E106" i="8"/>
  <c r="A265" i="8"/>
  <c r="B265" i="8" s="1"/>
  <c r="D264" i="8"/>
  <c r="F106" i="8" l="1"/>
  <c r="G106" i="8" s="1"/>
  <c r="I106" i="8" s="1"/>
  <c r="A266" i="8"/>
  <c r="B266" i="8" s="1"/>
  <c r="D265" i="8"/>
  <c r="C107" i="8" l="1"/>
  <c r="A267" i="8"/>
  <c r="B267" i="8" s="1"/>
  <c r="D266" i="8"/>
  <c r="H107" i="8" l="1"/>
  <c r="J107" i="8" s="1"/>
  <c r="E107" i="8"/>
  <c r="A268" i="8"/>
  <c r="B268" i="8" s="1"/>
  <c r="D267" i="8"/>
  <c r="F107" i="8" l="1"/>
  <c r="G107" i="8" s="1"/>
  <c r="I107" i="8" s="1"/>
  <c r="D268" i="8"/>
  <c r="A269" i="8"/>
  <c r="B269" i="8" s="1"/>
  <c r="C108" i="8" l="1"/>
  <c r="A270" i="8"/>
  <c r="B270" i="8" s="1"/>
  <c r="D269" i="8"/>
  <c r="A271" i="8" l="1"/>
  <c r="B271" i="8" s="1"/>
  <c r="D270" i="8"/>
  <c r="H108" i="8"/>
  <c r="J108" i="8" s="1"/>
  <c r="E108" i="8"/>
  <c r="F108" i="8" l="1"/>
  <c r="G108" i="8" s="1"/>
  <c r="I108" i="8" s="1"/>
  <c r="A272" i="8"/>
  <c r="B272" i="8" s="1"/>
  <c r="D271" i="8"/>
  <c r="C109" i="8" l="1"/>
  <c r="D272" i="8"/>
  <c r="A273" i="8"/>
  <c r="B273" i="8" s="1"/>
  <c r="A274" i="8" l="1"/>
  <c r="B274" i="8" s="1"/>
  <c r="D273" i="8"/>
  <c r="H109" i="8"/>
  <c r="J109" i="8" s="1"/>
  <c r="E109" i="8"/>
  <c r="F109" i="8" l="1"/>
  <c r="G109" i="8" s="1"/>
  <c r="I109" i="8" s="1"/>
  <c r="D274" i="8"/>
  <c r="A275" i="8"/>
  <c r="B275" i="8" s="1"/>
  <c r="C110" i="8" l="1"/>
  <c r="L110" i="8"/>
  <c r="M110" i="8" s="1"/>
  <c r="N110" i="8" s="1"/>
  <c r="O110" i="8" s="1"/>
  <c r="A276" i="8"/>
  <c r="B276" i="8" s="1"/>
  <c r="D275" i="8"/>
  <c r="O109" i="8" l="1"/>
  <c r="O105" i="8"/>
  <c r="O101" i="8"/>
  <c r="O108" i="8"/>
  <c r="O104" i="8"/>
  <c r="O100" i="8"/>
  <c r="O107" i="8"/>
  <c r="O103" i="8"/>
  <c r="O99" i="8"/>
  <c r="O106" i="8"/>
  <c r="O102" i="8"/>
  <c r="D276" i="8"/>
  <c r="A277" i="8"/>
  <c r="B277" i="8" s="1"/>
  <c r="H110" i="8"/>
  <c r="J110" i="8" s="1"/>
  <c r="E110" i="8"/>
  <c r="F110" i="8" l="1"/>
  <c r="G110" i="8" s="1"/>
  <c r="I110" i="8" s="1"/>
  <c r="A278" i="8"/>
  <c r="B278" i="8" s="1"/>
  <c r="D277" i="8"/>
  <c r="C111" i="8" l="1"/>
  <c r="D278" i="8"/>
  <c r="A279" i="8"/>
  <c r="B279" i="8" s="1"/>
  <c r="H111" i="8" l="1"/>
  <c r="J111" i="8" s="1"/>
  <c r="E111" i="8"/>
  <c r="A280" i="8"/>
  <c r="B280" i="8" s="1"/>
  <c r="D279" i="8"/>
  <c r="F111" i="8" l="1"/>
  <c r="G111" i="8" s="1"/>
  <c r="I111" i="8" s="1"/>
  <c r="D280" i="8"/>
  <c r="A281" i="8"/>
  <c r="B281" i="8" s="1"/>
  <c r="C112" i="8" l="1"/>
  <c r="A282" i="8"/>
  <c r="B282" i="8" s="1"/>
  <c r="D281" i="8"/>
  <c r="D282" i="8" l="1"/>
  <c r="A283" i="8"/>
  <c r="B283" i="8" s="1"/>
  <c r="H112" i="8"/>
  <c r="J112" i="8" s="1"/>
  <c r="E112" i="8"/>
  <c r="A284" i="8" l="1"/>
  <c r="B284" i="8" s="1"/>
  <c r="D283" i="8"/>
  <c r="F112" i="8"/>
  <c r="G112" i="8" s="1"/>
  <c r="I112" i="8" s="1"/>
  <c r="D284" i="8" l="1"/>
  <c r="A285" i="8"/>
  <c r="B285" i="8" s="1"/>
  <c r="C113" i="8"/>
  <c r="A286" i="8" l="1"/>
  <c r="B286" i="8" s="1"/>
  <c r="D285" i="8"/>
  <c r="H113" i="8"/>
  <c r="J113" i="8" s="1"/>
  <c r="E113" i="8"/>
  <c r="F113" i="8" l="1"/>
  <c r="G113" i="8" s="1"/>
  <c r="I113" i="8" s="1"/>
  <c r="A287" i="8"/>
  <c r="B287" i="8" s="1"/>
  <c r="D286" i="8"/>
  <c r="C114" i="8" l="1"/>
  <c r="A288" i="8"/>
  <c r="B288" i="8" s="1"/>
  <c r="D287" i="8"/>
  <c r="A289" i="8" l="1"/>
  <c r="B289" i="8" s="1"/>
  <c r="D288" i="8"/>
  <c r="H114" i="8"/>
  <c r="J114" i="8" s="1"/>
  <c r="E114" i="8"/>
  <c r="F114" i="8" l="1"/>
  <c r="G114" i="8" s="1"/>
  <c r="I114" i="8" s="1"/>
  <c r="D289" i="8"/>
  <c r="A290" i="8"/>
  <c r="B290" i="8" s="1"/>
  <c r="C115" i="8" l="1"/>
  <c r="A291" i="8"/>
  <c r="B291" i="8" s="1"/>
  <c r="D290" i="8"/>
  <c r="H115" i="8" l="1"/>
  <c r="J115" i="8" s="1"/>
  <c r="E115" i="8"/>
  <c r="A292" i="8"/>
  <c r="B292" i="8" s="1"/>
  <c r="D291" i="8"/>
  <c r="A293" i="8" l="1"/>
  <c r="B293" i="8" s="1"/>
  <c r="D292" i="8"/>
  <c r="F115" i="8"/>
  <c r="G115" i="8" s="1"/>
  <c r="I115" i="8" s="1"/>
  <c r="C116" i="8" l="1"/>
  <c r="A294" i="8"/>
  <c r="B294" i="8" s="1"/>
  <c r="D293" i="8"/>
  <c r="H116" i="8" l="1"/>
  <c r="J116" i="8" s="1"/>
  <c r="E116" i="8"/>
  <c r="A295" i="8"/>
  <c r="B295" i="8" s="1"/>
  <c r="D294" i="8"/>
  <c r="A296" i="8" l="1"/>
  <c r="B296" i="8" s="1"/>
  <c r="D295" i="8"/>
  <c r="F116" i="8"/>
  <c r="G116" i="8" s="1"/>
  <c r="I116" i="8" s="1"/>
  <c r="C117" i="8" l="1"/>
  <c r="A297" i="8"/>
  <c r="B297" i="8" s="1"/>
  <c r="D296" i="8"/>
  <c r="D297" i="8" l="1"/>
  <c r="A298" i="8"/>
  <c r="B298" i="8" s="1"/>
  <c r="H117" i="8"/>
  <c r="J117" i="8" s="1"/>
  <c r="E117" i="8"/>
  <c r="F117" i="8" l="1"/>
  <c r="G117" i="8" s="1"/>
  <c r="I117" i="8" s="1"/>
  <c r="A299" i="8"/>
  <c r="B299" i="8" s="1"/>
  <c r="D298" i="8"/>
  <c r="C118" i="8" l="1"/>
  <c r="A300" i="8"/>
  <c r="B300" i="8" s="1"/>
  <c r="D299" i="8"/>
  <c r="A301" i="8" l="1"/>
  <c r="B301" i="8" s="1"/>
  <c r="D300" i="8"/>
  <c r="H118" i="8"/>
  <c r="J118" i="8" s="1"/>
  <c r="E118" i="8"/>
  <c r="F118" i="8" l="1"/>
  <c r="G118" i="8" s="1"/>
  <c r="I118" i="8" s="1"/>
  <c r="A302" i="8"/>
  <c r="B302" i="8" s="1"/>
  <c r="D301" i="8"/>
  <c r="C119" i="8" l="1"/>
  <c r="A303" i="8"/>
  <c r="B303" i="8" s="1"/>
  <c r="D302" i="8"/>
  <c r="H119" i="8" l="1"/>
  <c r="J119" i="8" s="1"/>
  <c r="E119" i="8"/>
  <c r="A304" i="8"/>
  <c r="B304" i="8" s="1"/>
  <c r="D303" i="8"/>
  <c r="A305" i="8" l="1"/>
  <c r="B305" i="8" s="1"/>
  <c r="D304" i="8"/>
  <c r="F119" i="8"/>
  <c r="G119" i="8" s="1"/>
  <c r="I119" i="8" s="1"/>
  <c r="C120" i="8" l="1"/>
  <c r="D305" i="8"/>
  <c r="A306" i="8"/>
  <c r="B306" i="8" s="1"/>
  <c r="H120" i="8" l="1"/>
  <c r="J120" i="8" s="1"/>
  <c r="E120" i="8"/>
  <c r="A307" i="8"/>
  <c r="B307" i="8" s="1"/>
  <c r="D306" i="8"/>
  <c r="F120" i="8" l="1"/>
  <c r="G120" i="8" s="1"/>
  <c r="I120" i="8" s="1"/>
  <c r="A308" i="8"/>
  <c r="B308" i="8" s="1"/>
  <c r="D307" i="8"/>
  <c r="A309" i="8" l="1"/>
  <c r="B309" i="8" s="1"/>
  <c r="D308" i="8"/>
  <c r="C121" i="8"/>
  <c r="H121" i="8" l="1"/>
  <c r="J121" i="8" s="1"/>
  <c r="E121" i="8"/>
  <c r="A310" i="8"/>
  <c r="B310" i="8" s="1"/>
  <c r="D309" i="8"/>
  <c r="A311" i="8" l="1"/>
  <c r="B311" i="8" s="1"/>
  <c r="D310" i="8"/>
  <c r="F121" i="8"/>
  <c r="G121" i="8" s="1"/>
  <c r="I121" i="8" s="1"/>
  <c r="C122" i="8" l="1"/>
  <c r="L122" i="8"/>
  <c r="M122" i="8" s="1"/>
  <c r="N122" i="8" s="1"/>
  <c r="O122" i="8" s="1"/>
  <c r="A312" i="8"/>
  <c r="B312" i="8" s="1"/>
  <c r="D311" i="8"/>
  <c r="O118" i="8" l="1"/>
  <c r="O114" i="8"/>
  <c r="O121" i="8"/>
  <c r="O117" i="8"/>
  <c r="O113" i="8"/>
  <c r="O120" i="8"/>
  <c r="O116" i="8"/>
  <c r="O112" i="8"/>
  <c r="O119" i="8"/>
  <c r="O115" i="8"/>
  <c r="O111" i="8"/>
  <c r="H122" i="8"/>
  <c r="J122" i="8" s="1"/>
  <c r="E122" i="8"/>
  <c r="A313" i="8"/>
  <c r="B313" i="8" s="1"/>
  <c r="D312" i="8"/>
  <c r="F122" i="8" l="1"/>
  <c r="G122" i="8" s="1"/>
  <c r="I122" i="8" s="1"/>
  <c r="D313" i="8"/>
  <c r="A314" i="8"/>
  <c r="B314" i="8" s="1"/>
  <c r="C123" i="8" l="1"/>
  <c r="A315" i="8"/>
  <c r="B315" i="8" s="1"/>
  <c r="D314" i="8"/>
  <c r="H123" i="8" l="1"/>
  <c r="J123" i="8" s="1"/>
  <c r="E123" i="8"/>
  <c r="D315" i="8"/>
  <c r="A316" i="8"/>
  <c r="B316" i="8" s="1"/>
  <c r="A317" i="8" l="1"/>
  <c r="B317" i="8" s="1"/>
  <c r="D316" i="8"/>
  <c r="F123" i="8"/>
  <c r="G123" i="8" s="1"/>
  <c r="I123" i="8" s="1"/>
  <c r="D317" i="8" l="1"/>
  <c r="A318" i="8"/>
  <c r="B318" i="8" s="1"/>
  <c r="C124" i="8"/>
  <c r="H124" i="8" l="1"/>
  <c r="J124" i="8" s="1"/>
  <c r="E124" i="8"/>
  <c r="A319" i="8"/>
  <c r="B319" i="8" s="1"/>
  <c r="D318" i="8"/>
  <c r="D319" i="8" l="1"/>
  <c r="A320" i="8"/>
  <c r="B320" i="8" s="1"/>
  <c r="F124" i="8"/>
  <c r="G124" i="8" s="1"/>
  <c r="I124" i="8" s="1"/>
  <c r="C125" i="8" l="1"/>
  <c r="A321" i="8"/>
  <c r="B321" i="8" s="1"/>
  <c r="D320" i="8"/>
  <c r="D321" i="8" l="1"/>
  <c r="A322" i="8"/>
  <c r="B322" i="8" s="1"/>
  <c r="H125" i="8"/>
  <c r="J125" i="8" s="1"/>
  <c r="E125" i="8"/>
  <c r="D322" i="8" l="1"/>
  <c r="A323" i="8"/>
  <c r="B323" i="8" s="1"/>
  <c r="F125" i="8"/>
  <c r="G125" i="8" s="1"/>
  <c r="I125" i="8" s="1"/>
  <c r="D323" i="8" l="1"/>
  <c r="A324" i="8"/>
  <c r="B324" i="8" s="1"/>
  <c r="C126" i="8"/>
  <c r="D324" i="8" l="1"/>
  <c r="A325" i="8"/>
  <c r="B325" i="8" s="1"/>
  <c r="H126" i="8"/>
  <c r="J126" i="8" s="1"/>
  <c r="E126" i="8"/>
  <c r="D325" i="8" l="1"/>
  <c r="A326" i="8"/>
  <c r="B326" i="8" s="1"/>
  <c r="F126" i="8"/>
  <c r="G126" i="8" s="1"/>
  <c r="I126" i="8" s="1"/>
  <c r="C127" i="8" l="1"/>
  <c r="D326" i="8"/>
  <c r="A327" i="8"/>
  <c r="B327" i="8" s="1"/>
  <c r="D327" i="8" l="1"/>
  <c r="A328" i="8"/>
  <c r="B328" i="8" s="1"/>
  <c r="H127" i="8"/>
  <c r="J127" i="8" s="1"/>
  <c r="E127" i="8"/>
  <c r="F127" i="8" l="1"/>
  <c r="G127" i="8" s="1"/>
  <c r="I127" i="8" s="1"/>
  <c r="D328" i="8"/>
  <c r="A329" i="8"/>
  <c r="B329" i="8" s="1"/>
  <c r="C128" i="8" l="1"/>
  <c r="D329" i="8"/>
  <c r="A330" i="8"/>
  <c r="B330" i="8" s="1"/>
  <c r="H128" i="8" l="1"/>
  <c r="J128" i="8" s="1"/>
  <c r="E128" i="8"/>
  <c r="D330" i="8"/>
  <c r="A331" i="8"/>
  <c r="B331" i="8" s="1"/>
  <c r="D331" i="8" l="1"/>
  <c r="A332" i="8"/>
  <c r="B332" i="8" s="1"/>
  <c r="F128" i="8"/>
  <c r="G128" i="8" s="1"/>
  <c r="I128" i="8" s="1"/>
  <c r="D332" i="8" l="1"/>
  <c r="A333" i="8"/>
  <c r="B333" i="8" s="1"/>
  <c r="C129" i="8"/>
  <c r="H129" i="8" l="1"/>
  <c r="J129" i="8" s="1"/>
  <c r="E129" i="8"/>
  <c r="D333" i="8"/>
  <c r="A334" i="8"/>
  <c r="B334" i="8" s="1"/>
  <c r="D334" i="8" l="1"/>
  <c r="A335" i="8"/>
  <c r="B335" i="8" s="1"/>
  <c r="F129" i="8"/>
  <c r="G129" i="8" s="1"/>
  <c r="I129" i="8" s="1"/>
  <c r="C130" i="8" l="1"/>
  <c r="D335" i="8"/>
  <c r="A336" i="8"/>
  <c r="B336" i="8" s="1"/>
  <c r="D336" i="8" l="1"/>
  <c r="A337" i="8"/>
  <c r="B337" i="8" s="1"/>
  <c r="H130" i="8"/>
  <c r="J130" i="8" s="1"/>
  <c r="E130" i="8"/>
  <c r="D337" i="8" l="1"/>
  <c r="A338" i="8"/>
  <c r="B338" i="8" s="1"/>
  <c r="F130" i="8"/>
  <c r="G130" i="8" s="1"/>
  <c r="I130" i="8" s="1"/>
  <c r="D338" i="8" l="1"/>
  <c r="A339" i="8"/>
  <c r="B339" i="8" s="1"/>
  <c r="C131" i="8"/>
  <c r="D339" i="8" l="1"/>
  <c r="A340" i="8"/>
  <c r="B340" i="8" s="1"/>
  <c r="H131" i="8"/>
  <c r="J131" i="8" s="1"/>
  <c r="E131" i="8"/>
  <c r="D340" i="8" l="1"/>
  <c r="A341" i="8"/>
  <c r="B341" i="8" s="1"/>
  <c r="F131" i="8"/>
  <c r="G131" i="8" s="1"/>
  <c r="I131" i="8" s="1"/>
  <c r="C132" i="8" l="1"/>
  <c r="A342" i="8"/>
  <c r="B342" i="8" s="1"/>
  <c r="D341" i="8"/>
  <c r="D342" i="8" l="1"/>
  <c r="A343" i="8"/>
  <c r="B343" i="8" s="1"/>
  <c r="H132" i="8"/>
  <c r="J132" i="8" s="1"/>
  <c r="E132" i="8"/>
  <c r="F132" i="8" l="1"/>
  <c r="G132" i="8" s="1"/>
  <c r="I132" i="8" s="1"/>
  <c r="A344" i="8"/>
  <c r="B344" i="8" s="1"/>
  <c r="D343" i="8"/>
  <c r="C133" i="8" l="1"/>
  <c r="D344" i="8"/>
  <c r="A345" i="8"/>
  <c r="B345" i="8" s="1"/>
  <c r="A346" i="8" l="1"/>
  <c r="B346" i="8" s="1"/>
  <c r="D345" i="8"/>
  <c r="H133" i="8"/>
  <c r="J133" i="8" s="1"/>
  <c r="E133" i="8"/>
  <c r="F133" i="8" l="1"/>
  <c r="G133" i="8" s="1"/>
  <c r="I133" i="8" s="1"/>
  <c r="D346" i="8"/>
  <c r="A347" i="8"/>
  <c r="B347" i="8" s="1"/>
  <c r="C134" i="8" l="1"/>
  <c r="L134" i="8"/>
  <c r="M134" i="8" s="1"/>
  <c r="N134" i="8" s="1"/>
  <c r="O134" i="8" s="1"/>
  <c r="A348" i="8"/>
  <c r="B348" i="8" s="1"/>
  <c r="D347" i="8"/>
  <c r="O133" i="8" l="1"/>
  <c r="O131" i="8"/>
  <c r="O129" i="8"/>
  <c r="O127" i="8"/>
  <c r="O125" i="8"/>
  <c r="O123" i="8"/>
  <c r="O132" i="8"/>
  <c r="O130" i="8"/>
  <c r="O128" i="8"/>
  <c r="O126" i="8"/>
  <c r="O124" i="8"/>
  <c r="D348" i="8"/>
  <c r="A349" i="8"/>
  <c r="B349" i="8" s="1"/>
  <c r="H134" i="8"/>
  <c r="J134" i="8" s="1"/>
  <c r="E134" i="8"/>
  <c r="F134" i="8" l="1"/>
  <c r="G134" i="8" s="1"/>
  <c r="I134" i="8" s="1"/>
  <c r="A350" i="8"/>
  <c r="B350" i="8" s="1"/>
  <c r="D349" i="8"/>
  <c r="C135" i="8" l="1"/>
  <c r="D350" i="8"/>
  <c r="A351" i="8"/>
  <c r="B351" i="8" s="1"/>
  <c r="H135" i="8" l="1"/>
  <c r="J135" i="8" s="1"/>
  <c r="E135" i="8"/>
  <c r="A352" i="8"/>
  <c r="B352" i="8" s="1"/>
  <c r="D351" i="8"/>
  <c r="F135" i="8" l="1"/>
  <c r="G135" i="8" s="1"/>
  <c r="I135" i="8" s="1"/>
  <c r="A353" i="8"/>
  <c r="B353" i="8" s="1"/>
  <c r="D352" i="8"/>
  <c r="C136" i="8" l="1"/>
  <c r="D353" i="8"/>
  <c r="A354" i="8"/>
  <c r="B354" i="8" s="1"/>
  <c r="H136" i="8" l="1"/>
  <c r="J136" i="8" s="1"/>
  <c r="E136" i="8"/>
  <c r="A355" i="8"/>
  <c r="B355" i="8" s="1"/>
  <c r="D354" i="8"/>
  <c r="A356" i="8" l="1"/>
  <c r="B356" i="8" s="1"/>
  <c r="D355" i="8"/>
  <c r="F136" i="8"/>
  <c r="G136" i="8" s="1"/>
  <c r="I136" i="8" s="1"/>
  <c r="C137" i="8" l="1"/>
  <c r="A357" i="8"/>
  <c r="B357" i="8" s="1"/>
  <c r="D356" i="8"/>
  <c r="E137" i="8" l="1"/>
  <c r="H137" i="8"/>
  <c r="J137" i="8" s="1"/>
  <c r="A358" i="8"/>
  <c r="B358" i="8" s="1"/>
  <c r="D357" i="8"/>
  <c r="F137" i="8" l="1"/>
  <c r="G137" i="8" s="1"/>
  <c r="I137" i="8" s="1"/>
  <c r="A359" i="8"/>
  <c r="B359" i="8" s="1"/>
  <c r="D358" i="8"/>
  <c r="C138" i="8" l="1"/>
  <c r="A360" i="8"/>
  <c r="B360" i="8" s="1"/>
  <c r="D359" i="8"/>
  <c r="E138" i="8" l="1"/>
  <c r="H138" i="8"/>
  <c r="J138" i="8" s="1"/>
  <c r="A361" i="8"/>
  <c r="B361" i="8" s="1"/>
  <c r="D360" i="8"/>
  <c r="F138" i="8" l="1"/>
  <c r="G138" i="8" s="1"/>
  <c r="I138" i="8" s="1"/>
  <c r="D361" i="8"/>
  <c r="A362" i="8"/>
  <c r="B362" i="8" s="1"/>
  <c r="C139" i="8" l="1"/>
  <c r="A363" i="8"/>
  <c r="B363" i="8" s="1"/>
  <c r="D362" i="8"/>
  <c r="H139" i="8" l="1"/>
  <c r="J139" i="8" s="1"/>
  <c r="E139" i="8"/>
  <c r="A364" i="8"/>
  <c r="B364" i="8" s="1"/>
  <c r="D363" i="8"/>
  <c r="A365" i="8" l="1"/>
  <c r="B365" i="8" s="1"/>
  <c r="D364" i="8"/>
  <c r="F139" i="8"/>
  <c r="G139" i="8" s="1"/>
  <c r="I139" i="8" s="1"/>
  <c r="C140" i="8" l="1"/>
  <c r="A366" i="8"/>
  <c r="B366" i="8" s="1"/>
  <c r="D365" i="8"/>
  <c r="H140" i="8" l="1"/>
  <c r="J140" i="8" s="1"/>
  <c r="E140" i="8"/>
  <c r="A367" i="8"/>
  <c r="B367" i="8" s="1"/>
  <c r="D366" i="8"/>
  <c r="A368" i="8" l="1"/>
  <c r="B368" i="8" s="1"/>
  <c r="D367" i="8"/>
  <c r="F140" i="8"/>
  <c r="G140" i="8" s="1"/>
  <c r="I140" i="8" s="1"/>
  <c r="C141" i="8" l="1"/>
  <c r="A369" i="8"/>
  <c r="B369" i="8" s="1"/>
  <c r="D368" i="8"/>
  <c r="D369" i="8" l="1"/>
  <c r="A370" i="8"/>
  <c r="B370" i="8" s="1"/>
  <c r="H141" i="8"/>
  <c r="J141" i="8" s="1"/>
  <c r="E141" i="8"/>
  <c r="F141" i="8" l="1"/>
  <c r="G141" i="8" s="1"/>
  <c r="I141" i="8" s="1"/>
  <c r="A371" i="8"/>
  <c r="B371" i="8" s="1"/>
  <c r="D370" i="8"/>
  <c r="C142" i="8" l="1"/>
  <c r="A372" i="8"/>
  <c r="B372" i="8" s="1"/>
  <c r="D371" i="8"/>
  <c r="A373" i="8" l="1"/>
  <c r="B373" i="8" s="1"/>
  <c r="D372" i="8"/>
  <c r="E142" i="8"/>
  <c r="H142" i="8"/>
  <c r="J142" i="8" s="1"/>
  <c r="F142" i="8" l="1"/>
  <c r="G142" i="8" s="1"/>
  <c r="I142" i="8" s="1"/>
  <c r="A374" i="8"/>
  <c r="B374" i="8" s="1"/>
  <c r="D373" i="8"/>
  <c r="C143" i="8" l="1"/>
  <c r="A375" i="8"/>
  <c r="B375" i="8" s="1"/>
  <c r="D374" i="8"/>
  <c r="H143" i="8" l="1"/>
  <c r="J143" i="8" s="1"/>
  <c r="E143" i="8"/>
  <c r="A376" i="8"/>
  <c r="B376" i="8" s="1"/>
  <c r="D375" i="8"/>
  <c r="A377" i="8" l="1"/>
  <c r="B377" i="8" s="1"/>
  <c r="D376" i="8"/>
  <c r="F143" i="8"/>
  <c r="G143" i="8" s="1"/>
  <c r="I143" i="8" s="1"/>
  <c r="C144" i="8" l="1"/>
  <c r="D377" i="8"/>
  <c r="A378" i="8"/>
  <c r="B378" i="8" s="1"/>
  <c r="D378" i="8" l="1"/>
  <c r="A379" i="8"/>
  <c r="B379" i="8" s="1"/>
  <c r="H144" i="8"/>
  <c r="J144" i="8" s="1"/>
  <c r="E144" i="8"/>
  <c r="D379" i="8" l="1"/>
  <c r="A380" i="8"/>
  <c r="B380" i="8" s="1"/>
  <c r="F144" i="8"/>
  <c r="G144" i="8" s="1"/>
  <c r="I144" i="8" s="1"/>
  <c r="C145" i="8" l="1"/>
  <c r="D380" i="8"/>
  <c r="A381" i="8"/>
  <c r="B381" i="8" s="1"/>
  <c r="E145" i="8" l="1"/>
  <c r="H145" i="8"/>
  <c r="J145" i="8" s="1"/>
  <c r="D381" i="8"/>
  <c r="A382" i="8"/>
  <c r="B382" i="8" s="1"/>
  <c r="F145" i="8" l="1"/>
  <c r="G145" i="8" s="1"/>
  <c r="I145" i="8" s="1"/>
  <c r="D382" i="8"/>
  <c r="A383" i="8"/>
  <c r="B383" i="8" s="1"/>
  <c r="C146" i="8" l="1"/>
  <c r="L146" i="8"/>
  <c r="M146" i="8" s="1"/>
  <c r="N146" i="8" s="1"/>
  <c r="O146" i="8" s="1"/>
  <c r="D383" i="8"/>
  <c r="A384" i="8"/>
  <c r="B384" i="8" s="1"/>
  <c r="O145" i="8" l="1"/>
  <c r="O141" i="8"/>
  <c r="O137" i="8"/>
  <c r="O144" i="8"/>
  <c r="O140" i="8"/>
  <c r="O136" i="8"/>
  <c r="O142" i="8"/>
  <c r="O138" i="8"/>
  <c r="O143" i="8"/>
  <c r="O139" i="8"/>
  <c r="O135" i="8"/>
  <c r="H146" i="8"/>
  <c r="J146" i="8" s="1"/>
  <c r="E146" i="8"/>
  <c r="D384" i="8"/>
  <c r="A385" i="8"/>
  <c r="B385" i="8" s="1"/>
  <c r="D385" i="8" l="1"/>
  <c r="A386" i="8"/>
  <c r="B386" i="8" s="1"/>
  <c r="F146" i="8"/>
  <c r="G146" i="8" s="1"/>
  <c r="I146" i="8" s="1"/>
  <c r="C147" i="8" l="1"/>
  <c r="D386" i="8"/>
  <c r="H147" i="8" l="1"/>
  <c r="J147" i="8" s="1"/>
  <c r="E147" i="8"/>
  <c r="F147" i="8" l="1"/>
  <c r="G147" i="8" s="1"/>
  <c r="I147" i="8" s="1"/>
  <c r="C148" i="8" l="1"/>
  <c r="H148" i="8" l="1"/>
  <c r="J148" i="8" s="1"/>
  <c r="E148" i="8"/>
  <c r="F148" i="8" l="1"/>
  <c r="G148" i="8" s="1"/>
  <c r="I148" i="8" s="1"/>
  <c r="C149" i="8" l="1"/>
  <c r="H149" i="8" l="1"/>
  <c r="J149" i="8" s="1"/>
  <c r="E149" i="8"/>
  <c r="F149" i="8" l="1"/>
  <c r="G149" i="8" s="1"/>
  <c r="I149" i="8" s="1"/>
  <c r="C150" i="8" l="1"/>
  <c r="H150" i="8" l="1"/>
  <c r="J150" i="8" s="1"/>
  <c r="E150" i="8"/>
  <c r="F150" i="8" l="1"/>
  <c r="G150" i="8" s="1"/>
  <c r="I150" i="8" s="1"/>
  <c r="C151" i="8" l="1"/>
  <c r="H151" i="8" l="1"/>
  <c r="J151" i="8" s="1"/>
  <c r="E151" i="8"/>
  <c r="F151" i="8" l="1"/>
  <c r="G151" i="8" s="1"/>
  <c r="I151" i="8" s="1"/>
  <c r="C152" i="8" l="1"/>
  <c r="H152" i="8" l="1"/>
  <c r="J152" i="8" s="1"/>
  <c r="E152" i="8"/>
  <c r="F152" i="8" l="1"/>
  <c r="G152" i="8" s="1"/>
  <c r="I152" i="8" s="1"/>
  <c r="C153" i="8" l="1"/>
  <c r="H153" i="8" l="1"/>
  <c r="J153" i="8" s="1"/>
  <c r="E153" i="8"/>
  <c r="F153" i="8" l="1"/>
  <c r="G153" i="8" s="1"/>
  <c r="I153" i="8" s="1"/>
  <c r="C154" i="8" l="1"/>
  <c r="H154" i="8" l="1"/>
  <c r="J154" i="8" s="1"/>
  <c r="E154" i="8"/>
  <c r="F154" i="8" l="1"/>
  <c r="G154" i="8" s="1"/>
  <c r="I154" i="8" s="1"/>
  <c r="C155" i="8" l="1"/>
  <c r="E155" i="8" l="1"/>
  <c r="H155" i="8"/>
  <c r="J155" i="8" s="1"/>
  <c r="F155" i="8" l="1"/>
  <c r="G155" i="8" s="1"/>
  <c r="I155" i="8" s="1"/>
  <c r="C156" i="8" l="1"/>
  <c r="H156" i="8" l="1"/>
  <c r="J156" i="8" s="1"/>
  <c r="E156" i="8"/>
  <c r="F156" i="8" l="1"/>
  <c r="G156" i="8" s="1"/>
  <c r="I156" i="8" s="1"/>
  <c r="C157" i="8" l="1"/>
  <c r="H157" i="8" l="1"/>
  <c r="J157" i="8" s="1"/>
  <c r="E157" i="8"/>
  <c r="F157" i="8" l="1"/>
  <c r="G157" i="8" s="1"/>
  <c r="I157" i="8" s="1"/>
  <c r="L158" i="8" s="1"/>
  <c r="C158" i="8" l="1"/>
  <c r="M158" i="8"/>
  <c r="N158" i="8" l="1"/>
  <c r="O158" i="8" s="1"/>
  <c r="H158" i="8"/>
  <c r="J158" i="8" s="1"/>
  <c r="E158" i="8"/>
  <c r="O149" i="8" l="1"/>
  <c r="O156" i="8"/>
  <c r="O147" i="8"/>
  <c r="O150" i="8"/>
  <c r="O148" i="8"/>
  <c r="H22" i="8" s="1"/>
  <c r="O155" i="8"/>
  <c r="O152" i="8"/>
  <c r="O151" i="8"/>
  <c r="O154" i="8"/>
  <c r="O153" i="8"/>
  <c r="O157" i="8"/>
  <c r="F158" i="8"/>
  <c r="G158" i="8" s="1"/>
  <c r="I158" i="8" s="1"/>
  <c r="C159" i="8" l="1"/>
  <c r="H159" i="8" l="1"/>
  <c r="J159" i="8" s="1"/>
  <c r="E159" i="8"/>
  <c r="F159" i="8" l="1"/>
  <c r="G159" i="8" s="1"/>
  <c r="I159" i="8" l="1"/>
  <c r="C160" i="8" l="1"/>
  <c r="H160" i="8" s="1"/>
  <c r="J160" i="8" s="1"/>
  <c r="P159" i="8"/>
  <c r="E160" i="8" l="1"/>
  <c r="F160" i="8" s="1"/>
  <c r="G160" i="8" s="1"/>
  <c r="I160" i="8" s="1"/>
  <c r="C161" i="8" l="1"/>
  <c r="E161" i="8" s="1"/>
  <c r="F161" i="8" s="1"/>
  <c r="P160" i="8"/>
  <c r="H161" i="8"/>
  <c r="J161" i="8" s="1"/>
  <c r="G161" i="8" l="1"/>
  <c r="I161" i="8"/>
  <c r="C162" i="8" l="1"/>
  <c r="E162" i="8" s="1"/>
  <c r="F162" i="8" s="1"/>
  <c r="P161" i="8"/>
  <c r="H162" i="8" l="1"/>
  <c r="J162" i="8" s="1"/>
  <c r="G162" i="8" l="1"/>
  <c r="I162" i="8" s="1"/>
  <c r="C163" i="8" s="1"/>
  <c r="E163" i="8" l="1"/>
  <c r="F163" i="8" s="1"/>
  <c r="H163" i="8"/>
  <c r="J163" i="8" s="1"/>
  <c r="P162" i="8"/>
  <c r="G163" i="8" l="1"/>
  <c r="I163" i="8" s="1"/>
  <c r="C164" i="8" s="1"/>
  <c r="H164" i="8" l="1"/>
  <c r="J164" i="8" s="1"/>
  <c r="E164" i="8"/>
  <c r="F164" i="8" s="1"/>
  <c r="G164" i="8" s="1"/>
  <c r="I164" i="8" s="1"/>
  <c r="P163" i="8"/>
  <c r="C165" i="8" l="1"/>
  <c r="H165" i="8" s="1"/>
  <c r="J165" i="8" s="1"/>
  <c r="P164" i="8"/>
  <c r="E165" i="8" l="1"/>
  <c r="F165" i="8" s="1"/>
  <c r="G165" i="8" s="1"/>
  <c r="I165" i="8" s="1"/>
  <c r="C166" i="8" l="1"/>
  <c r="H166" i="8" s="1"/>
  <c r="J166" i="8" s="1"/>
  <c r="P165" i="8"/>
  <c r="E166" i="8" l="1"/>
  <c r="F166" i="8" s="1"/>
  <c r="G166" i="8" s="1"/>
  <c r="I166" i="8" l="1"/>
  <c r="P166" i="8" s="1"/>
  <c r="C167" i="8"/>
  <c r="H167" i="8" s="1"/>
  <c r="J167" i="8" s="1"/>
  <c r="E167" i="8" l="1"/>
  <c r="F167" i="8" s="1"/>
  <c r="G167" i="8" s="1"/>
  <c r="I167" i="8" l="1"/>
  <c r="P167" i="8" s="1"/>
  <c r="C168" i="8"/>
  <c r="E168" i="8" s="1"/>
  <c r="F168" i="8" s="1"/>
  <c r="H168" i="8" l="1"/>
  <c r="J168" i="8" s="1"/>
  <c r="G168" i="8" l="1"/>
  <c r="I168" i="8" s="1"/>
  <c r="C169" i="8" s="1"/>
  <c r="E169" i="8" l="1"/>
  <c r="F169" i="8" s="1"/>
  <c r="H169" i="8"/>
  <c r="J169" i="8" s="1"/>
  <c r="P168" i="8"/>
  <c r="G169" i="8" l="1"/>
  <c r="I169" i="8" s="1"/>
  <c r="L170" i="8" s="1"/>
  <c r="M170" i="8" s="1"/>
  <c r="N170" i="8" s="1"/>
  <c r="O170" i="8" s="1"/>
  <c r="O169" i="8" s="1"/>
  <c r="C170" i="8" l="1"/>
  <c r="O167" i="8"/>
  <c r="O163" i="8"/>
  <c r="O164" i="8"/>
  <c r="O168" i="8"/>
  <c r="P169" i="8"/>
  <c r="O166" i="8"/>
  <c r="O161" i="8"/>
  <c r="O160" i="8"/>
  <c r="O162" i="8"/>
  <c r="O165" i="8"/>
  <c r="O159" i="8"/>
  <c r="H170" i="8" l="1"/>
  <c r="J170" i="8" s="1"/>
  <c r="E170" i="8"/>
  <c r="F170" i="8" s="1"/>
  <c r="G170" i="8" s="1"/>
  <c r="I170" i="8" s="1"/>
  <c r="C171" i="8" s="1"/>
  <c r="E171" i="8" s="1"/>
  <c r="F171" i="8" s="1"/>
  <c r="H171" i="8" l="1"/>
  <c r="J171" i="8" s="1"/>
  <c r="P170" i="8"/>
  <c r="G171" i="8" l="1"/>
  <c r="I171" i="8" s="1"/>
  <c r="C172" i="8" l="1"/>
  <c r="P171" i="8"/>
  <c r="H172" i="8" l="1"/>
  <c r="J172" i="8" s="1"/>
  <c r="E172" i="8"/>
  <c r="F172" i="8" s="1"/>
  <c r="G172" i="8" s="1"/>
  <c r="I172" i="8" s="1"/>
  <c r="P172" i="8" l="1"/>
  <c r="C173" i="8"/>
  <c r="H173" i="8" l="1"/>
  <c r="J173" i="8" s="1"/>
  <c r="E173" i="8"/>
  <c r="F173" i="8" s="1"/>
  <c r="G173" i="8" s="1"/>
  <c r="I173" i="8" s="1"/>
  <c r="C174" i="8" l="1"/>
  <c r="P173" i="8"/>
  <c r="E174" i="8" l="1"/>
  <c r="F174" i="8" s="1"/>
  <c r="G174" i="8" s="1"/>
  <c r="I174" i="8" s="1"/>
  <c r="H174" i="8"/>
  <c r="J174" i="8" s="1"/>
  <c r="P174" i="8" l="1"/>
  <c r="C175" i="8"/>
  <c r="H175" i="8" l="1"/>
  <c r="J175" i="8" s="1"/>
  <c r="E175" i="8"/>
  <c r="F175" i="8" s="1"/>
  <c r="G175" i="8" s="1"/>
  <c r="I175" i="8" s="1"/>
  <c r="P175" i="8" l="1"/>
  <c r="C176" i="8"/>
  <c r="E176" i="8" l="1"/>
  <c r="F176" i="8" s="1"/>
  <c r="G176" i="8" s="1"/>
  <c r="I176" i="8" s="1"/>
  <c r="H176" i="8"/>
  <c r="J176" i="8" s="1"/>
  <c r="P176" i="8" l="1"/>
  <c r="C177" i="8"/>
  <c r="H177" i="8" l="1"/>
  <c r="J177" i="8" s="1"/>
  <c r="E177" i="8"/>
  <c r="F177" i="8" s="1"/>
  <c r="G177" i="8" s="1"/>
  <c r="I177" i="8" s="1"/>
  <c r="P177" i="8" l="1"/>
  <c r="C178" i="8"/>
  <c r="E178" i="8" l="1"/>
  <c r="F178" i="8" s="1"/>
  <c r="H178" i="8"/>
  <c r="J178" i="8" s="1"/>
  <c r="G178" i="8" l="1"/>
  <c r="I178" i="8" s="1"/>
  <c r="P178" i="8" l="1"/>
  <c r="C179" i="8"/>
  <c r="H179" i="8" l="1"/>
  <c r="J179" i="8" s="1"/>
  <c r="E179" i="8"/>
  <c r="F179" i="8" s="1"/>
  <c r="G179" i="8" s="1"/>
  <c r="I179" i="8" s="1"/>
  <c r="P179" i="8" l="1"/>
  <c r="C180" i="8"/>
  <c r="H180" i="8" l="1"/>
  <c r="J180" i="8" s="1"/>
  <c r="E180" i="8"/>
  <c r="F180" i="8" s="1"/>
  <c r="G180" i="8" s="1"/>
  <c r="I180" i="8" s="1"/>
  <c r="C181" i="8" l="1"/>
  <c r="P180" i="8"/>
  <c r="H181" i="8" l="1"/>
  <c r="J181" i="8" s="1"/>
  <c r="E181" i="8"/>
  <c r="F181" i="8" s="1"/>
  <c r="G181" i="8" s="1"/>
  <c r="I181" i="8" s="1"/>
  <c r="L182" i="8" l="1"/>
  <c r="M182" i="8" s="1"/>
  <c r="N182" i="8" s="1"/>
  <c r="O182" i="8" s="1"/>
  <c r="C182" i="8"/>
  <c r="P181" i="8"/>
  <c r="H182" i="8" l="1"/>
  <c r="J182" i="8" s="1"/>
  <c r="E182" i="8"/>
  <c r="F182" i="8" s="1"/>
  <c r="G182" i="8" s="1"/>
  <c r="I182" i="8" s="1"/>
  <c r="O181" i="8"/>
  <c r="O178" i="8"/>
  <c r="O171" i="8"/>
  <c r="O172" i="8"/>
  <c r="O180" i="8"/>
  <c r="O179" i="8"/>
  <c r="O176" i="8"/>
  <c r="O174" i="8"/>
  <c r="O177" i="8"/>
  <c r="O175" i="8"/>
  <c r="O173" i="8"/>
  <c r="C183" i="8" l="1"/>
  <c r="P182" i="8"/>
  <c r="H183" i="8" l="1"/>
  <c r="J183" i="8" s="1"/>
  <c r="E183" i="8"/>
  <c r="F183" i="8" s="1"/>
  <c r="G183" i="8" s="1"/>
  <c r="I183" i="8" s="1"/>
  <c r="C184" i="8" l="1"/>
  <c r="P183" i="8"/>
  <c r="E184" i="8" l="1"/>
  <c r="F184" i="8" s="1"/>
  <c r="G184" i="8" s="1"/>
  <c r="I184" i="8" s="1"/>
  <c r="H184" i="8"/>
  <c r="J184" i="8" s="1"/>
  <c r="C185" i="8" l="1"/>
  <c r="P184" i="8"/>
  <c r="E185" i="8" l="1"/>
  <c r="F185" i="8" s="1"/>
  <c r="G185" i="8" s="1"/>
  <c r="I185" i="8" s="1"/>
  <c r="H185" i="8"/>
  <c r="J185" i="8" s="1"/>
  <c r="C186" i="8" l="1"/>
  <c r="P185" i="8"/>
  <c r="E186" i="8" l="1"/>
  <c r="F186" i="8" s="1"/>
  <c r="H186" i="8"/>
  <c r="J186" i="8" s="1"/>
  <c r="G186" i="8" l="1"/>
  <c r="I186" i="8" s="1"/>
  <c r="C187" i="8" l="1"/>
  <c r="P186" i="8"/>
  <c r="H187" i="8" l="1"/>
  <c r="J187" i="8" s="1"/>
  <c r="E187" i="8"/>
  <c r="F187" i="8" s="1"/>
  <c r="G187" i="8" l="1"/>
  <c r="I187" i="8" s="1"/>
  <c r="C188" i="8" l="1"/>
  <c r="P187" i="8"/>
  <c r="E188" i="8" l="1"/>
  <c r="F188" i="8" s="1"/>
  <c r="H188" i="8"/>
  <c r="J188" i="8" s="1"/>
  <c r="G188" i="8" l="1"/>
  <c r="I188" i="8" s="1"/>
  <c r="C189" i="8" l="1"/>
  <c r="P188" i="8"/>
  <c r="H189" i="8" l="1"/>
  <c r="J189" i="8" s="1"/>
  <c r="E189" i="8"/>
  <c r="F189" i="8" s="1"/>
  <c r="G189" i="8" s="1"/>
  <c r="I189" i="8" s="1"/>
  <c r="P189" i="8" l="1"/>
  <c r="C190" i="8"/>
  <c r="H190" i="8" l="1"/>
  <c r="J190" i="8" s="1"/>
  <c r="E190" i="8"/>
  <c r="F190" i="8" s="1"/>
  <c r="G190" i="8" s="1"/>
  <c r="I190" i="8" s="1"/>
  <c r="C191" i="8" l="1"/>
  <c r="P190" i="8"/>
  <c r="E191" i="8" l="1"/>
  <c r="F191" i="8" s="1"/>
  <c r="G191" i="8" s="1"/>
  <c r="I191" i="8" s="1"/>
  <c r="H191" i="8"/>
  <c r="J191" i="8" s="1"/>
  <c r="P191" i="8" l="1"/>
  <c r="C192" i="8"/>
  <c r="E192" i="8" l="1"/>
  <c r="F192" i="8" s="1"/>
  <c r="H192" i="8"/>
  <c r="J192" i="8" s="1"/>
  <c r="G192" i="8" l="1"/>
  <c r="I192" i="8" s="1"/>
  <c r="C193" i="8" l="1"/>
  <c r="P192" i="8"/>
  <c r="H193" i="8" l="1"/>
  <c r="J193" i="8" s="1"/>
  <c r="E193" i="8"/>
  <c r="F193" i="8" s="1"/>
  <c r="G193" i="8" s="1"/>
  <c r="I193" i="8" s="1"/>
  <c r="C194" i="8" l="1"/>
  <c r="P193" i="8"/>
  <c r="L194" i="8"/>
  <c r="M194" i="8" s="1"/>
  <c r="N194" i="8" s="1"/>
  <c r="O194" i="8" s="1"/>
  <c r="O184" i="8" l="1"/>
  <c r="O190" i="8"/>
  <c r="O192" i="8"/>
  <c r="O191" i="8"/>
  <c r="O186" i="8"/>
  <c r="O193" i="8"/>
  <c r="O189" i="8"/>
  <c r="O183" i="8"/>
  <c r="O187" i="8"/>
  <c r="O188" i="8"/>
  <c r="O185" i="8"/>
  <c r="E194" i="8"/>
  <c r="F194" i="8" s="1"/>
  <c r="G194" i="8" s="1"/>
  <c r="I194" i="8" s="1"/>
  <c r="H194" i="8"/>
  <c r="J194" i="8" s="1"/>
  <c r="P194" i="8" l="1"/>
  <c r="C195" i="8"/>
  <c r="H195" i="8" l="1"/>
  <c r="J195" i="8" s="1"/>
  <c r="E195" i="8"/>
  <c r="F195" i="8" s="1"/>
  <c r="G195" i="8" s="1"/>
  <c r="I195" i="8" s="1"/>
  <c r="C196" i="8" l="1"/>
  <c r="P195" i="8"/>
  <c r="H196" i="8" l="1"/>
  <c r="J196" i="8" s="1"/>
  <c r="E196" i="8"/>
  <c r="F196" i="8" s="1"/>
  <c r="G196" i="8" s="1"/>
  <c r="I196" i="8" s="1"/>
  <c r="C197" i="8" l="1"/>
  <c r="P196" i="8"/>
  <c r="E197" i="8" l="1"/>
  <c r="F197" i="8" s="1"/>
  <c r="H197" i="8"/>
  <c r="J197" i="8" s="1"/>
  <c r="G197" i="8" l="1"/>
  <c r="I197" i="8" s="1"/>
  <c r="P197" i="8" l="1"/>
  <c r="C198" i="8"/>
  <c r="E198" i="8" l="1"/>
  <c r="F198" i="8" s="1"/>
  <c r="H198" i="8"/>
  <c r="J198" i="8" s="1"/>
  <c r="G198" i="8" l="1"/>
  <c r="I198" i="8" s="1"/>
  <c r="C199" i="8" l="1"/>
  <c r="P198" i="8"/>
  <c r="E199" i="8" l="1"/>
  <c r="F199" i="8" s="1"/>
  <c r="H199" i="8"/>
  <c r="J199" i="8" s="1"/>
  <c r="G199" i="8" l="1"/>
  <c r="I199" i="8" s="1"/>
  <c r="C200" i="8" l="1"/>
  <c r="P199" i="8"/>
  <c r="H200" i="8" l="1"/>
  <c r="J200" i="8" s="1"/>
  <c r="E200" i="8"/>
  <c r="F200" i="8" s="1"/>
  <c r="G200" i="8" s="1"/>
  <c r="I200" i="8" s="1"/>
  <c r="C201" i="8" l="1"/>
  <c r="P200" i="8"/>
  <c r="H201" i="8" l="1"/>
  <c r="J201" i="8" s="1"/>
  <c r="E201" i="8"/>
  <c r="F201" i="8" s="1"/>
  <c r="G201" i="8" s="1"/>
  <c r="I201" i="8" s="1"/>
  <c r="P201" i="8" l="1"/>
  <c r="C202" i="8"/>
  <c r="E202" i="8" l="1"/>
  <c r="F202" i="8" s="1"/>
  <c r="H202" i="8"/>
  <c r="J202" i="8" s="1"/>
  <c r="G202" i="8" l="1"/>
  <c r="I202" i="8" s="1"/>
  <c r="C203" i="8" l="1"/>
  <c r="P202" i="8"/>
  <c r="E203" i="8" l="1"/>
  <c r="F203" i="8" s="1"/>
  <c r="H203" i="8"/>
  <c r="J203" i="8" s="1"/>
  <c r="G203" i="8" l="1"/>
  <c r="I203" i="8" s="1"/>
  <c r="C204" i="8" l="1"/>
  <c r="P203" i="8"/>
  <c r="E204" i="8" l="1"/>
  <c r="F204" i="8" s="1"/>
  <c r="H204" i="8"/>
  <c r="J204" i="8" s="1"/>
  <c r="G204" i="8" l="1"/>
  <c r="I204" i="8" s="1"/>
  <c r="C205" i="8" l="1"/>
  <c r="P204" i="8"/>
  <c r="H205" i="8" l="1"/>
  <c r="J205" i="8" s="1"/>
  <c r="E205" i="8"/>
  <c r="F205" i="8" s="1"/>
  <c r="G205" i="8" s="1"/>
  <c r="I205" i="8" s="1"/>
  <c r="C206" i="8" l="1"/>
  <c r="P205" i="8"/>
  <c r="L206" i="8"/>
  <c r="M206" i="8" s="1"/>
  <c r="N206" i="8" s="1"/>
  <c r="O206" i="8" s="1"/>
  <c r="O205" i="8" l="1"/>
  <c r="O197" i="8"/>
  <c r="O195" i="8"/>
  <c r="O204" i="8"/>
  <c r="O202" i="8"/>
  <c r="O201" i="8"/>
  <c r="O203" i="8"/>
  <c r="O196" i="8"/>
  <c r="O199" i="8"/>
  <c r="O198" i="8"/>
  <c r="O200" i="8"/>
  <c r="H206" i="8"/>
  <c r="J206" i="8" s="1"/>
  <c r="E206" i="8"/>
  <c r="F206" i="8" s="1"/>
  <c r="G206" i="8" s="1"/>
  <c r="I206" i="8" s="1"/>
  <c r="C207" i="8" l="1"/>
  <c r="P206" i="8"/>
  <c r="E207" i="8" l="1"/>
  <c r="F207" i="8" s="1"/>
  <c r="G207" i="8" s="1"/>
  <c r="I207" i="8" s="1"/>
  <c r="H207" i="8"/>
  <c r="J207" i="8" s="1"/>
  <c r="C208" i="8" l="1"/>
  <c r="P207" i="8"/>
  <c r="E208" i="8" l="1"/>
  <c r="F208" i="8" s="1"/>
  <c r="G208" i="8" s="1"/>
  <c r="I208" i="8" s="1"/>
  <c r="H208" i="8"/>
  <c r="J208" i="8" s="1"/>
  <c r="C209" i="8" l="1"/>
  <c r="P208" i="8"/>
  <c r="H209" i="8" l="1"/>
  <c r="J209" i="8" s="1"/>
  <c r="E209" i="8"/>
  <c r="F209" i="8" s="1"/>
  <c r="G209" i="8" s="1"/>
  <c r="I209" i="8" s="1"/>
  <c r="C210" i="8" l="1"/>
  <c r="P209" i="8"/>
  <c r="H210" i="8" l="1"/>
  <c r="J210" i="8" s="1"/>
  <c r="E210" i="8"/>
  <c r="F210" i="8" s="1"/>
  <c r="G210" i="8" s="1"/>
  <c r="I210" i="8" s="1"/>
  <c r="C211" i="8" l="1"/>
  <c r="P210" i="8"/>
  <c r="E211" i="8" l="1"/>
  <c r="F211" i="8" s="1"/>
  <c r="G211" i="8" s="1"/>
  <c r="I211" i="8" s="1"/>
  <c r="H211" i="8"/>
  <c r="J211" i="8" s="1"/>
  <c r="C212" i="8" l="1"/>
  <c r="P211" i="8"/>
  <c r="H212" i="8" l="1"/>
  <c r="J212" i="8" s="1"/>
  <c r="E212" i="8"/>
  <c r="F212" i="8" s="1"/>
  <c r="G212" i="8" s="1"/>
  <c r="I212" i="8" s="1"/>
  <c r="C213" i="8" l="1"/>
  <c r="P212" i="8"/>
  <c r="E213" i="8" l="1"/>
  <c r="F213" i="8" s="1"/>
  <c r="H213" i="8"/>
  <c r="J213" i="8" s="1"/>
  <c r="G213" i="8" l="1"/>
  <c r="I213" i="8" s="1"/>
  <c r="C214" i="8" l="1"/>
  <c r="P213" i="8"/>
  <c r="H214" i="8" l="1"/>
  <c r="J214" i="8" s="1"/>
  <c r="E214" i="8"/>
  <c r="F214" i="8" s="1"/>
  <c r="G214" i="8" s="1"/>
  <c r="I214" i="8" s="1"/>
  <c r="C215" i="8" l="1"/>
  <c r="P214" i="8"/>
  <c r="H215" i="8" l="1"/>
  <c r="J215" i="8" s="1"/>
  <c r="E215" i="8"/>
  <c r="F215" i="8" s="1"/>
  <c r="G215" i="8" s="1"/>
  <c r="I215" i="8" s="1"/>
  <c r="C216" i="8" l="1"/>
  <c r="P215" i="8"/>
  <c r="H216" i="8" l="1"/>
  <c r="J216" i="8" s="1"/>
  <c r="E216" i="8"/>
  <c r="F216" i="8" s="1"/>
  <c r="G216" i="8" s="1"/>
  <c r="I216" i="8" s="1"/>
  <c r="C217" i="8" l="1"/>
  <c r="P216" i="8"/>
  <c r="H217" i="8" l="1"/>
  <c r="J217" i="8" s="1"/>
  <c r="E217" i="8"/>
  <c r="F217" i="8" s="1"/>
  <c r="G217" i="8" s="1"/>
  <c r="I217" i="8" s="1"/>
  <c r="C218" i="8" l="1"/>
  <c r="P217" i="8"/>
  <c r="L218" i="8"/>
  <c r="M218" i="8" s="1"/>
  <c r="N218" i="8" s="1"/>
  <c r="O218" i="8" s="1"/>
  <c r="O214" i="8" l="1"/>
  <c r="O213" i="8"/>
  <c r="O217" i="8"/>
  <c r="O207" i="8" s="1"/>
  <c r="O212" i="8"/>
  <c r="O211" i="8"/>
  <c r="O210" i="8"/>
  <c r="O216" i="8"/>
  <c r="O208" i="8"/>
  <c r="O215" i="8"/>
  <c r="O209" i="8"/>
  <c r="H218" i="8"/>
  <c r="J218" i="8" s="1"/>
  <c r="E218" i="8"/>
  <c r="F218" i="8" s="1"/>
  <c r="G218" i="8" s="1"/>
  <c r="I218" i="8" s="1"/>
  <c r="C219" i="8" l="1"/>
  <c r="P218" i="8"/>
  <c r="H219" i="8" l="1"/>
  <c r="J219" i="8" s="1"/>
  <c r="E219" i="8"/>
  <c r="F219" i="8" s="1"/>
  <c r="G219" i="8" s="1"/>
  <c r="I219" i="8" s="1"/>
  <c r="C220" i="8" l="1"/>
  <c r="P219" i="8"/>
  <c r="E220" i="8" l="1"/>
  <c r="F220" i="8" s="1"/>
  <c r="G220" i="8" s="1"/>
  <c r="I220" i="8" s="1"/>
  <c r="H220" i="8"/>
  <c r="J220" i="8" s="1"/>
  <c r="C221" i="8" l="1"/>
  <c r="P220" i="8"/>
  <c r="H221" i="8" l="1"/>
  <c r="J221" i="8" s="1"/>
  <c r="E221" i="8"/>
  <c r="F221" i="8" s="1"/>
  <c r="G221" i="8" s="1"/>
  <c r="I221" i="8" s="1"/>
  <c r="C222" i="8" l="1"/>
  <c r="P221" i="8"/>
  <c r="H222" i="8" l="1"/>
  <c r="J222" i="8" s="1"/>
  <c r="E222" i="8"/>
  <c r="F222" i="8" s="1"/>
  <c r="G222" i="8" s="1"/>
  <c r="I222" i="8" s="1"/>
  <c r="P222" i="8" l="1"/>
  <c r="C223" i="8"/>
  <c r="H223" i="8" l="1"/>
  <c r="J223" i="8" s="1"/>
  <c r="E223" i="8"/>
  <c r="F223" i="8" s="1"/>
  <c r="G223" i="8" s="1"/>
  <c r="I223" i="8" s="1"/>
  <c r="P223" i="8" l="1"/>
  <c r="C224" i="8"/>
  <c r="E224" i="8" l="1"/>
  <c r="F224" i="8" s="1"/>
  <c r="H224" i="8"/>
  <c r="J224" i="8" s="1"/>
  <c r="G224" i="8" l="1"/>
  <c r="I224" i="8" s="1"/>
  <c r="C225" i="8" l="1"/>
  <c r="P224" i="8"/>
  <c r="H225" i="8" l="1"/>
  <c r="J225" i="8" s="1"/>
  <c r="E225" i="8"/>
  <c r="F225" i="8" s="1"/>
  <c r="G225" i="8" s="1"/>
  <c r="I225" i="8" s="1"/>
  <c r="C226" i="8" l="1"/>
  <c r="P225" i="8"/>
  <c r="H226" i="8" l="1"/>
  <c r="J226" i="8" s="1"/>
  <c r="E226" i="8"/>
  <c r="F226" i="8" s="1"/>
  <c r="G226" i="8" s="1"/>
  <c r="I226" i="8" s="1"/>
  <c r="P226" i="8" l="1"/>
  <c r="C227" i="8"/>
  <c r="H227" i="8" l="1"/>
  <c r="J227" i="8" s="1"/>
  <c r="E227" i="8"/>
  <c r="F227" i="8" s="1"/>
  <c r="G227" i="8" s="1"/>
  <c r="I227" i="8" s="1"/>
  <c r="C228" i="8" l="1"/>
  <c r="P227" i="8"/>
  <c r="E228" i="8" l="1"/>
  <c r="F228" i="8" s="1"/>
  <c r="H228" i="8"/>
  <c r="J228" i="8" s="1"/>
  <c r="G228" i="8" l="1"/>
  <c r="I228" i="8" s="1"/>
  <c r="P228" i="8" l="1"/>
  <c r="C229" i="8"/>
  <c r="H229" i="8" l="1"/>
  <c r="J229" i="8" s="1"/>
  <c r="E229" i="8"/>
  <c r="F229" i="8" s="1"/>
  <c r="G229" i="8" s="1"/>
  <c r="I229" i="8" s="1"/>
  <c r="P229" i="8" l="1"/>
  <c r="C230" i="8"/>
  <c r="L230" i="8"/>
  <c r="M230" i="8" s="1"/>
  <c r="N230" i="8" s="1"/>
  <c r="O230" i="8" s="1"/>
  <c r="O224" i="8" l="1"/>
  <c r="O219" i="8"/>
  <c r="O226" i="8"/>
  <c r="O223" i="8"/>
  <c r="O225" i="8"/>
  <c r="O229" i="8"/>
  <c r="O221" i="8"/>
  <c r="O228" i="8"/>
  <c r="O220" i="8"/>
  <c r="O227" i="8"/>
  <c r="O222" i="8"/>
  <c r="E230" i="8"/>
  <c r="F230" i="8" s="1"/>
  <c r="G230" i="8" s="1"/>
  <c r="I230" i="8" s="1"/>
  <c r="H230" i="8"/>
  <c r="J230" i="8" s="1"/>
  <c r="C231" i="8" l="1"/>
  <c r="P230" i="8"/>
  <c r="E231" i="8" l="1"/>
  <c r="F231" i="8" s="1"/>
  <c r="H231" i="8"/>
  <c r="J231" i="8" s="1"/>
  <c r="G231" i="8" l="1"/>
  <c r="I231" i="8" s="1"/>
  <c r="P231" i="8" l="1"/>
  <c r="C232" i="8"/>
  <c r="H232" i="8" l="1"/>
  <c r="J232" i="8" s="1"/>
  <c r="E232" i="8"/>
  <c r="F232" i="8" s="1"/>
  <c r="G232" i="8" s="1"/>
  <c r="I232" i="8" s="1"/>
  <c r="C233" i="8" l="1"/>
  <c r="P232" i="8"/>
  <c r="H233" i="8" l="1"/>
  <c r="J233" i="8" s="1"/>
  <c r="E233" i="8"/>
  <c r="F233" i="8" s="1"/>
  <c r="G233" i="8" s="1"/>
  <c r="I233" i="8" s="1"/>
  <c r="C234" i="8" l="1"/>
  <c r="P233" i="8"/>
  <c r="H234" i="8" l="1"/>
  <c r="J234" i="8" s="1"/>
  <c r="E234" i="8"/>
  <c r="F234" i="8" s="1"/>
  <c r="G234" i="8" s="1"/>
  <c r="I234" i="8" s="1"/>
  <c r="C235" i="8" l="1"/>
  <c r="P234" i="8"/>
  <c r="E235" i="8" l="1"/>
  <c r="F235" i="8" s="1"/>
  <c r="H235" i="8"/>
  <c r="J235" i="8" s="1"/>
  <c r="G235" i="8" l="1"/>
  <c r="I235" i="8" s="1"/>
  <c r="C236" i="8" l="1"/>
  <c r="P235" i="8"/>
  <c r="E236" i="8" l="1"/>
  <c r="F236" i="8" s="1"/>
  <c r="H236" i="8"/>
  <c r="J236" i="8" s="1"/>
  <c r="G236" i="8" l="1"/>
  <c r="I236" i="8" s="1"/>
  <c r="C237" i="8" l="1"/>
  <c r="P236" i="8"/>
  <c r="H237" i="8" l="1"/>
  <c r="J237" i="8" s="1"/>
  <c r="E237" i="8"/>
  <c r="F237" i="8" s="1"/>
  <c r="G237" i="8" s="1"/>
  <c r="I237" i="8" s="1"/>
  <c r="C238" i="8" l="1"/>
  <c r="P237" i="8"/>
  <c r="H238" i="8" l="1"/>
  <c r="J238" i="8" s="1"/>
  <c r="E238" i="8"/>
  <c r="F238" i="8" s="1"/>
  <c r="G238" i="8" s="1"/>
  <c r="I238" i="8" s="1"/>
  <c r="C239" i="8" l="1"/>
  <c r="P238" i="8"/>
  <c r="E239" i="8" l="1"/>
  <c r="F239" i="8" s="1"/>
  <c r="H239" i="8"/>
  <c r="J239" i="8" s="1"/>
  <c r="G239" i="8" l="1"/>
  <c r="I239" i="8" s="1"/>
  <c r="P239" i="8" l="1"/>
  <c r="C240" i="8"/>
  <c r="E240" i="8" l="1"/>
  <c r="F240" i="8" s="1"/>
  <c r="H240" i="8"/>
  <c r="J240" i="8" s="1"/>
  <c r="G240" i="8" l="1"/>
  <c r="I240" i="8" s="1"/>
  <c r="C241" i="8" l="1"/>
  <c r="P240" i="8"/>
  <c r="H241" i="8" l="1"/>
  <c r="J241" i="8" s="1"/>
  <c r="E241" i="8"/>
  <c r="F241" i="8" s="1"/>
  <c r="G241" i="8" s="1"/>
  <c r="I241" i="8" s="1"/>
  <c r="C242" i="8" l="1"/>
  <c r="P241" i="8"/>
  <c r="L242" i="8"/>
  <c r="M242" i="8" s="1"/>
  <c r="N242" i="8" s="1"/>
  <c r="O242" i="8" s="1"/>
  <c r="O238" i="8" l="1"/>
  <c r="O240" i="8"/>
  <c r="O234" i="8"/>
  <c r="O235" i="8"/>
  <c r="O239" i="8"/>
  <c r="O233" i="8"/>
  <c r="O236" i="8"/>
  <c r="O232" i="8"/>
  <c r="O231" i="8"/>
  <c r="O241" i="8" s="1"/>
  <c r="O237" i="8"/>
  <c r="E242" i="8"/>
  <c r="F242" i="8" s="1"/>
  <c r="G242" i="8" s="1"/>
  <c r="I242" i="8" s="1"/>
  <c r="H242" i="8"/>
  <c r="J242" i="8" s="1"/>
  <c r="C243" i="8" l="1"/>
  <c r="P242" i="8"/>
  <c r="E243" i="8" l="1"/>
  <c r="F243" i="8" s="1"/>
  <c r="H243" i="8"/>
  <c r="J243" i="8" s="1"/>
  <c r="G243" i="8" l="1"/>
  <c r="I243" i="8" s="1"/>
  <c r="C244" i="8" l="1"/>
  <c r="P243" i="8"/>
  <c r="H244" i="8" l="1"/>
  <c r="J244" i="8" s="1"/>
  <c r="E244" i="8"/>
  <c r="F244" i="8" s="1"/>
  <c r="G244" i="8" s="1"/>
  <c r="I244" i="8" s="1"/>
  <c r="C245" i="8" l="1"/>
  <c r="P244" i="8"/>
  <c r="H245" i="8" l="1"/>
  <c r="J245" i="8" s="1"/>
  <c r="E245" i="8"/>
  <c r="F245" i="8" s="1"/>
  <c r="G245" i="8" s="1"/>
  <c r="I245" i="8" s="1"/>
  <c r="C246" i="8" l="1"/>
  <c r="P245" i="8"/>
  <c r="E246" i="8" l="1"/>
  <c r="F246" i="8" s="1"/>
  <c r="G246" i="8" s="1"/>
  <c r="I246" i="8" s="1"/>
  <c r="H246" i="8"/>
  <c r="J246" i="8" s="1"/>
  <c r="C247" i="8" l="1"/>
  <c r="P246" i="8"/>
  <c r="E247" i="8" l="1"/>
  <c r="F247" i="8" s="1"/>
  <c r="H247" i="8"/>
  <c r="J247" i="8" s="1"/>
  <c r="G247" i="8" l="1"/>
  <c r="I247" i="8" s="1"/>
  <c r="C248" i="8" l="1"/>
  <c r="P247" i="8"/>
  <c r="H248" i="8" l="1"/>
  <c r="J248" i="8" s="1"/>
  <c r="E248" i="8"/>
  <c r="F248" i="8" s="1"/>
  <c r="G248" i="8" s="1"/>
  <c r="I248" i="8" s="1"/>
  <c r="C249" i="8" l="1"/>
  <c r="P248" i="8"/>
  <c r="H249" i="8" l="1"/>
  <c r="J249" i="8" s="1"/>
  <c r="E249" i="8"/>
  <c r="F249" i="8" s="1"/>
  <c r="G249" i="8" s="1"/>
  <c r="I249" i="8" s="1"/>
  <c r="C250" i="8" l="1"/>
  <c r="P249" i="8"/>
  <c r="E250" i="8" l="1"/>
  <c r="F250" i="8" s="1"/>
  <c r="H250" i="8"/>
  <c r="J250" i="8" s="1"/>
  <c r="G250" i="8" l="1"/>
  <c r="I250" i="8" s="1"/>
  <c r="C251" i="8" l="1"/>
  <c r="P250" i="8"/>
  <c r="E251" i="8" l="1"/>
  <c r="F251" i="8" s="1"/>
  <c r="H251" i="8"/>
  <c r="J251" i="8" s="1"/>
  <c r="G251" i="8" l="1"/>
  <c r="I251" i="8" s="1"/>
  <c r="C252" i="8" l="1"/>
  <c r="P251" i="8"/>
  <c r="H252" i="8" l="1"/>
  <c r="J252" i="8" s="1"/>
  <c r="E252" i="8"/>
  <c r="F252" i="8" s="1"/>
  <c r="G252" i="8" s="1"/>
  <c r="I252" i="8" s="1"/>
  <c r="C253" i="8" l="1"/>
  <c r="P252" i="8"/>
  <c r="H253" i="8" l="1"/>
  <c r="J253" i="8" s="1"/>
  <c r="E253" i="8"/>
  <c r="F253" i="8" s="1"/>
  <c r="G253" i="8" s="1"/>
  <c r="I253" i="8" s="1"/>
  <c r="C254" i="8" l="1"/>
  <c r="P253" i="8"/>
  <c r="L254" i="8"/>
  <c r="M254" i="8" s="1"/>
  <c r="N254" i="8" s="1"/>
  <c r="O254" i="8" s="1"/>
  <c r="O251" i="8" l="1"/>
  <c r="O246" i="8"/>
  <c r="O243" i="8"/>
  <c r="O249" i="8"/>
  <c r="O247" i="8"/>
  <c r="O250" i="8"/>
  <c r="O248" i="8"/>
  <c r="O252" i="8"/>
  <c r="O245" i="8"/>
  <c r="O244" i="8"/>
  <c r="O253" i="8"/>
  <c r="H254" i="8"/>
  <c r="J254" i="8" s="1"/>
  <c r="E254" i="8"/>
  <c r="F254" i="8" s="1"/>
  <c r="G254" i="8" s="1"/>
  <c r="I254" i="8" s="1"/>
  <c r="P254" i="8" l="1"/>
  <c r="C255" i="8"/>
  <c r="H255" i="8" l="1"/>
  <c r="J255" i="8" s="1"/>
  <c r="E255" i="8"/>
  <c r="F255" i="8" s="1"/>
  <c r="G255" i="8" s="1"/>
  <c r="I255" i="8" s="1"/>
  <c r="C256" i="8" l="1"/>
  <c r="P255" i="8"/>
  <c r="E256" i="8" l="1"/>
  <c r="F256" i="8" s="1"/>
  <c r="G256" i="8" s="1"/>
  <c r="I256" i="8" s="1"/>
  <c r="H256" i="8"/>
  <c r="J256" i="8" s="1"/>
  <c r="C257" i="8" l="1"/>
  <c r="P256" i="8"/>
  <c r="H257" i="8" l="1"/>
  <c r="J257" i="8" s="1"/>
  <c r="E257" i="8"/>
  <c r="F257" i="8" s="1"/>
  <c r="G257" i="8" l="1"/>
  <c r="I257" i="8" s="1"/>
  <c r="C258" i="8" l="1"/>
  <c r="P257" i="8"/>
  <c r="H258" i="8" l="1"/>
  <c r="J258" i="8" s="1"/>
  <c r="E258" i="8"/>
  <c r="F258" i="8" s="1"/>
  <c r="G258" i="8" s="1"/>
  <c r="I258" i="8" s="1"/>
  <c r="C259" i="8" l="1"/>
  <c r="P258" i="8"/>
  <c r="H259" i="8" l="1"/>
  <c r="J259" i="8" s="1"/>
  <c r="E259" i="8"/>
  <c r="F259" i="8" s="1"/>
  <c r="G259" i="8" s="1"/>
  <c r="I259" i="8" s="1"/>
  <c r="C260" i="8" l="1"/>
  <c r="P259" i="8"/>
  <c r="E260" i="8" l="1"/>
  <c r="F260" i="8" s="1"/>
  <c r="G260" i="8" s="1"/>
  <c r="I260" i="8" s="1"/>
  <c r="H260" i="8"/>
  <c r="J260" i="8" s="1"/>
  <c r="C261" i="8" l="1"/>
  <c r="P260" i="8"/>
  <c r="E261" i="8" l="1"/>
  <c r="F261" i="8" s="1"/>
  <c r="G261" i="8" s="1"/>
  <c r="I261" i="8" s="1"/>
  <c r="H261" i="8"/>
  <c r="J261" i="8" s="1"/>
  <c r="C262" i="8" l="1"/>
  <c r="P261" i="8"/>
  <c r="E262" i="8" l="1"/>
  <c r="F262" i="8" s="1"/>
  <c r="H262" i="8"/>
  <c r="J262" i="8" s="1"/>
  <c r="G262" i="8" l="1"/>
  <c r="I262" i="8" s="1"/>
  <c r="C263" i="8" l="1"/>
  <c r="P262" i="8"/>
  <c r="E263" i="8" l="1"/>
  <c r="F263" i="8" s="1"/>
  <c r="H263" i="8"/>
  <c r="J263" i="8" s="1"/>
  <c r="G263" i="8" l="1"/>
  <c r="I263" i="8" s="1"/>
  <c r="P263" i="8" l="1"/>
  <c r="C264" i="8"/>
  <c r="E264" i="8" l="1"/>
  <c r="F264" i="8" s="1"/>
  <c r="G264" i="8" s="1"/>
  <c r="I264" i="8" s="1"/>
  <c r="H264" i="8"/>
  <c r="J264" i="8" s="1"/>
  <c r="C265" i="8" l="1"/>
  <c r="P264" i="8"/>
  <c r="H265" i="8" l="1"/>
  <c r="J265" i="8" s="1"/>
  <c r="E265" i="8"/>
  <c r="F265" i="8" s="1"/>
  <c r="G265" i="8" s="1"/>
  <c r="I265" i="8" s="1"/>
  <c r="C266" i="8" l="1"/>
  <c r="P265" i="8"/>
  <c r="L266" i="8"/>
  <c r="M266" i="8" s="1"/>
  <c r="N266" i="8" s="1"/>
  <c r="O266" i="8" s="1"/>
  <c r="O264" i="8" l="1"/>
  <c r="O265" i="8"/>
  <c r="O263" i="8"/>
  <c r="O255" i="8"/>
  <c r="O259" i="8"/>
  <c r="O262" i="8"/>
  <c r="O258" i="8"/>
  <c r="O257" i="8"/>
  <c r="O261" i="8"/>
  <c r="O260" i="8"/>
  <c r="O256" i="8"/>
  <c r="E266" i="8"/>
  <c r="F266" i="8" s="1"/>
  <c r="G266" i="8" s="1"/>
  <c r="I266" i="8" s="1"/>
  <c r="H266" i="8"/>
  <c r="J266" i="8" s="1"/>
  <c r="C267" i="8" l="1"/>
  <c r="P266" i="8"/>
  <c r="E267" i="8" l="1"/>
  <c r="F267" i="8" s="1"/>
  <c r="G267" i="8" s="1"/>
  <c r="I267" i="8" s="1"/>
  <c r="H267" i="8"/>
  <c r="J267" i="8" s="1"/>
  <c r="C268" i="8" l="1"/>
  <c r="P267" i="8"/>
  <c r="E268" i="8" l="1"/>
  <c r="F268" i="8" s="1"/>
  <c r="G268" i="8" s="1"/>
  <c r="I268" i="8" s="1"/>
  <c r="H268" i="8"/>
  <c r="J268" i="8" s="1"/>
  <c r="C269" i="8" l="1"/>
  <c r="P268" i="8"/>
  <c r="H269" i="8" l="1"/>
  <c r="J269" i="8" s="1"/>
  <c r="E269" i="8"/>
  <c r="F269" i="8" s="1"/>
  <c r="G269" i="8" s="1"/>
  <c r="I269" i="8" s="1"/>
  <c r="C270" i="8" l="1"/>
  <c r="P269" i="8"/>
  <c r="E270" i="8" l="1"/>
  <c r="F270" i="8" s="1"/>
  <c r="G270" i="8" s="1"/>
  <c r="I270" i="8" s="1"/>
  <c r="H270" i="8"/>
  <c r="J270" i="8" s="1"/>
  <c r="C271" i="8" l="1"/>
  <c r="P270" i="8"/>
  <c r="E271" i="8" l="1"/>
  <c r="F271" i="8" s="1"/>
  <c r="G271" i="8" s="1"/>
  <c r="I271" i="8" s="1"/>
  <c r="H271" i="8"/>
  <c r="J271" i="8" s="1"/>
  <c r="P271" i="8" l="1"/>
  <c r="C272" i="8"/>
  <c r="E272" i="8" l="1"/>
  <c r="F272" i="8" s="1"/>
  <c r="G272" i="8" s="1"/>
  <c r="I272" i="8" s="1"/>
  <c r="H272" i="8"/>
  <c r="J272" i="8" s="1"/>
  <c r="P272" i="8" l="1"/>
  <c r="C273" i="8"/>
  <c r="E273" i="8" l="1"/>
  <c r="F273" i="8" s="1"/>
  <c r="G273" i="8" s="1"/>
  <c r="I273" i="8" s="1"/>
  <c r="H273" i="8"/>
  <c r="J273" i="8" s="1"/>
  <c r="C274" i="8" l="1"/>
  <c r="P273" i="8"/>
  <c r="H274" i="8" l="1"/>
  <c r="J274" i="8" s="1"/>
  <c r="E274" i="8"/>
  <c r="F274" i="8" s="1"/>
  <c r="G274" i="8" s="1"/>
  <c r="I274" i="8" s="1"/>
  <c r="C275" i="8" l="1"/>
  <c r="P274" i="8"/>
  <c r="H275" i="8" l="1"/>
  <c r="J275" i="8" s="1"/>
  <c r="E275" i="8"/>
  <c r="F275" i="8" s="1"/>
  <c r="G275" i="8" s="1"/>
  <c r="I275" i="8" s="1"/>
  <c r="C276" i="8" l="1"/>
  <c r="P275" i="8"/>
  <c r="H276" i="8" l="1"/>
  <c r="J276" i="8" s="1"/>
  <c r="E276" i="8"/>
  <c r="F276" i="8" s="1"/>
  <c r="G276" i="8" s="1"/>
  <c r="I276" i="8" s="1"/>
  <c r="C277" i="8" l="1"/>
  <c r="P276" i="8"/>
  <c r="H277" i="8" l="1"/>
  <c r="J277" i="8" s="1"/>
  <c r="E277" i="8"/>
  <c r="F277" i="8" s="1"/>
  <c r="G277" i="8" s="1"/>
  <c r="I277" i="8" s="1"/>
  <c r="C278" i="8" l="1"/>
  <c r="P277" i="8"/>
  <c r="L278" i="8"/>
  <c r="M278" i="8" s="1"/>
  <c r="N278" i="8" s="1"/>
  <c r="O278" i="8" s="1"/>
  <c r="O274" i="8" l="1"/>
  <c r="O269" i="8"/>
  <c r="O276" i="8"/>
  <c r="O268" i="8"/>
  <c r="O271" i="8"/>
  <c r="O270" i="8"/>
  <c r="O277" i="8"/>
  <c r="O273" i="8"/>
  <c r="O275" i="8"/>
  <c r="O272" i="8"/>
  <c r="O267" i="8"/>
  <c r="E278" i="8"/>
  <c r="F278" i="8" s="1"/>
  <c r="G278" i="8" s="1"/>
  <c r="I278" i="8" s="1"/>
  <c r="H278" i="8"/>
  <c r="J278" i="8" s="1"/>
  <c r="C279" i="8" l="1"/>
  <c r="P278" i="8"/>
  <c r="H279" i="8" l="1"/>
  <c r="J279" i="8" s="1"/>
  <c r="E279" i="8"/>
  <c r="F279" i="8" s="1"/>
  <c r="G279" i="8" s="1"/>
  <c r="I279" i="8" s="1"/>
  <c r="P279" i="8" l="1"/>
  <c r="C280" i="8"/>
  <c r="H280" i="8" l="1"/>
  <c r="J280" i="8" s="1"/>
  <c r="E280" i="8"/>
  <c r="F280" i="8" s="1"/>
  <c r="G280" i="8" s="1"/>
  <c r="I280" i="8" s="1"/>
  <c r="C281" i="8" l="1"/>
  <c r="P280" i="8"/>
  <c r="H281" i="8" l="1"/>
  <c r="J281" i="8" s="1"/>
  <c r="E281" i="8"/>
  <c r="F281" i="8" s="1"/>
  <c r="G281" i="8" s="1"/>
  <c r="I281" i="8" s="1"/>
  <c r="C282" i="8" l="1"/>
  <c r="P281" i="8"/>
  <c r="H282" i="8" l="1"/>
  <c r="J282" i="8" s="1"/>
  <c r="E282" i="8"/>
  <c r="F282" i="8" s="1"/>
  <c r="G282" i="8" s="1"/>
  <c r="I282" i="8" s="1"/>
  <c r="P282" i="8" l="1"/>
  <c r="C283" i="8"/>
  <c r="H283" i="8" l="1"/>
  <c r="J283" i="8" s="1"/>
  <c r="E283" i="8"/>
  <c r="F283" i="8" s="1"/>
  <c r="G283" i="8" s="1"/>
  <c r="I283" i="8" s="1"/>
  <c r="P283" i="8" l="1"/>
  <c r="C284" i="8"/>
  <c r="E284" i="8" l="1"/>
  <c r="F284" i="8" s="1"/>
  <c r="H284" i="8"/>
  <c r="J284" i="8" s="1"/>
  <c r="G284" i="8" l="1"/>
  <c r="I284" i="8" s="1"/>
  <c r="P284" i="8" l="1"/>
  <c r="C285" i="8"/>
  <c r="E285" i="8" l="1"/>
  <c r="F285" i="8" s="1"/>
  <c r="G285" i="8" s="1"/>
  <c r="I285" i="8" s="1"/>
  <c r="H285" i="8"/>
  <c r="J285" i="8" s="1"/>
  <c r="C286" i="8" l="1"/>
  <c r="P285" i="8"/>
  <c r="H286" i="8" l="1"/>
  <c r="J286" i="8" s="1"/>
  <c r="E286" i="8"/>
  <c r="F286" i="8" s="1"/>
  <c r="G286" i="8" s="1"/>
  <c r="I286" i="8" s="1"/>
  <c r="P286" i="8" l="1"/>
  <c r="C287" i="8"/>
  <c r="E287" i="8" l="1"/>
  <c r="F287" i="8" s="1"/>
  <c r="G287" i="8" s="1"/>
  <c r="I287" i="8" s="1"/>
  <c r="H287" i="8"/>
  <c r="J287" i="8" s="1"/>
  <c r="C288" i="8" l="1"/>
  <c r="P287" i="8"/>
  <c r="E288" i="8" l="1"/>
  <c r="F288" i="8" s="1"/>
  <c r="H288" i="8"/>
  <c r="J288" i="8" s="1"/>
  <c r="G288" i="8" l="1"/>
  <c r="I288" i="8" s="1"/>
  <c r="C289" i="8" l="1"/>
  <c r="P288" i="8"/>
  <c r="H289" i="8" l="1"/>
  <c r="J289" i="8" s="1"/>
  <c r="E289" i="8"/>
  <c r="F289" i="8" s="1"/>
  <c r="G289" i="8" s="1"/>
  <c r="I289" i="8" s="1"/>
  <c r="P289" i="8" l="1"/>
  <c r="C290" i="8"/>
  <c r="L290" i="8"/>
  <c r="M290" i="8" s="1"/>
  <c r="N290" i="8" s="1"/>
  <c r="O290" i="8" s="1"/>
  <c r="O283" i="8" l="1"/>
  <c r="O281" i="8"/>
  <c r="O288" i="8"/>
  <c r="O284" i="8"/>
  <c r="O286" i="8"/>
  <c r="O289" i="8"/>
  <c r="O279" i="8"/>
  <c r="O287" i="8"/>
  <c r="O285" i="8"/>
  <c r="O280" i="8"/>
  <c r="O282" i="8"/>
  <c r="H290" i="8"/>
  <c r="J290" i="8" s="1"/>
  <c r="E290" i="8"/>
  <c r="F290" i="8" s="1"/>
  <c r="G290" i="8" s="1"/>
  <c r="I290" i="8" s="1"/>
  <c r="C291" i="8" l="1"/>
  <c r="P290" i="8"/>
  <c r="E291" i="8" l="1"/>
  <c r="F291" i="8" s="1"/>
  <c r="G291" i="8" s="1"/>
  <c r="I291" i="8" s="1"/>
  <c r="H291" i="8"/>
  <c r="J291" i="8" s="1"/>
  <c r="C292" i="8" l="1"/>
  <c r="P291" i="8"/>
  <c r="E292" i="8" l="1"/>
  <c r="F292" i="8" s="1"/>
  <c r="G292" i="8" s="1"/>
  <c r="I292" i="8" s="1"/>
  <c r="H292" i="8"/>
  <c r="J292" i="8" s="1"/>
  <c r="C293" i="8" l="1"/>
  <c r="P292" i="8"/>
  <c r="H293" i="8" l="1"/>
  <c r="J293" i="8" s="1"/>
  <c r="E293" i="8"/>
  <c r="F293" i="8" s="1"/>
  <c r="G293" i="8" s="1"/>
  <c r="I293" i="8" s="1"/>
  <c r="P293" i="8" l="1"/>
  <c r="C294" i="8"/>
  <c r="E294" i="8" l="1"/>
  <c r="F294" i="8" s="1"/>
  <c r="G294" i="8" s="1"/>
  <c r="I294" i="8" s="1"/>
  <c r="H294" i="8"/>
  <c r="J294" i="8" s="1"/>
  <c r="C295" i="8" l="1"/>
  <c r="P294" i="8"/>
  <c r="E295" i="8" l="1"/>
  <c r="F295" i="8" s="1"/>
  <c r="H295" i="8"/>
  <c r="J295" i="8" s="1"/>
  <c r="G295" i="8" l="1"/>
  <c r="I295" i="8" s="1"/>
  <c r="C296" i="8" l="1"/>
  <c r="P295" i="8"/>
  <c r="H296" i="8" l="1"/>
  <c r="J296" i="8" s="1"/>
  <c r="E296" i="8"/>
  <c r="F296" i="8" s="1"/>
  <c r="G296" i="8" s="1"/>
  <c r="I296" i="8" s="1"/>
  <c r="C297" i="8" l="1"/>
  <c r="P296" i="8"/>
  <c r="E297" i="8" l="1"/>
  <c r="F297" i="8" s="1"/>
  <c r="G297" i="8" s="1"/>
  <c r="I297" i="8" s="1"/>
  <c r="H297" i="8"/>
  <c r="J297" i="8" s="1"/>
  <c r="C298" i="8" l="1"/>
  <c r="P297" i="8"/>
  <c r="H298" i="8" l="1"/>
  <c r="J298" i="8" s="1"/>
  <c r="E298" i="8"/>
  <c r="F298" i="8" s="1"/>
  <c r="G298" i="8" s="1"/>
  <c r="I298" i="8" s="1"/>
  <c r="C299" i="8" l="1"/>
  <c r="P298" i="8"/>
  <c r="H299" i="8" l="1"/>
  <c r="J299" i="8" s="1"/>
  <c r="E299" i="8"/>
  <c r="F299" i="8" s="1"/>
  <c r="G299" i="8" s="1"/>
  <c r="I299" i="8" s="1"/>
  <c r="C300" i="8" l="1"/>
  <c r="P299" i="8"/>
  <c r="E300" i="8" l="1"/>
  <c r="F300" i="8" s="1"/>
  <c r="G300" i="8" s="1"/>
  <c r="I300" i="8" s="1"/>
  <c r="H300" i="8"/>
  <c r="J300" i="8" s="1"/>
  <c r="C301" i="8" l="1"/>
  <c r="P300" i="8"/>
  <c r="E301" i="8" l="1"/>
  <c r="F301" i="8" s="1"/>
  <c r="G301" i="8" s="1"/>
  <c r="I301" i="8" s="1"/>
  <c r="H301" i="8"/>
  <c r="J301" i="8" s="1"/>
  <c r="C302" i="8" l="1"/>
  <c r="P301" i="8"/>
  <c r="L302" i="8"/>
  <c r="M302" i="8" s="1"/>
  <c r="N302" i="8" s="1"/>
  <c r="O302" i="8" s="1"/>
  <c r="O294" i="8" l="1"/>
  <c r="O298" i="8"/>
  <c r="O296" i="8"/>
  <c r="O293" i="8"/>
  <c r="O291" i="8"/>
  <c r="O297" i="8"/>
  <c r="O300" i="8"/>
  <c r="O292" i="8"/>
  <c r="O299" i="8"/>
  <c r="O295" i="8"/>
  <c r="O301" i="8"/>
  <c r="H302" i="8"/>
  <c r="J302" i="8" s="1"/>
  <c r="E302" i="8"/>
  <c r="F302" i="8" s="1"/>
  <c r="G302" i="8" s="1"/>
  <c r="I302" i="8" s="1"/>
  <c r="C303" i="8" l="1"/>
  <c r="P302" i="8"/>
  <c r="H303" i="8" l="1"/>
  <c r="J303" i="8" s="1"/>
  <c r="E303" i="8"/>
  <c r="F303" i="8" s="1"/>
  <c r="G303" i="8" s="1"/>
  <c r="I303" i="8" s="1"/>
  <c r="P303" i="8" l="1"/>
  <c r="C304" i="8"/>
  <c r="H304" i="8" l="1"/>
  <c r="J304" i="8" s="1"/>
  <c r="E304" i="8"/>
  <c r="F304" i="8" s="1"/>
  <c r="G304" i="8" s="1"/>
  <c r="I304" i="8" s="1"/>
  <c r="C305" i="8" l="1"/>
  <c r="P304" i="8"/>
  <c r="E305" i="8" l="1"/>
  <c r="F305" i="8" s="1"/>
  <c r="G305" i="8" s="1"/>
  <c r="I305" i="8" s="1"/>
  <c r="H305" i="8"/>
  <c r="J305" i="8" s="1"/>
  <c r="C306" i="8" l="1"/>
  <c r="P305" i="8"/>
  <c r="E306" i="8" l="1"/>
  <c r="F306" i="8" s="1"/>
  <c r="G306" i="8" s="1"/>
  <c r="I306" i="8" s="1"/>
  <c r="H306" i="8"/>
  <c r="J306" i="8" s="1"/>
  <c r="C307" i="8" l="1"/>
  <c r="P306" i="8"/>
  <c r="H307" i="8" l="1"/>
  <c r="J307" i="8" s="1"/>
  <c r="E307" i="8"/>
  <c r="F307" i="8" s="1"/>
  <c r="G307" i="8" s="1"/>
  <c r="I307" i="8" s="1"/>
  <c r="C308" i="8" l="1"/>
  <c r="P307" i="8"/>
  <c r="H308" i="8" l="1"/>
  <c r="J308" i="8" s="1"/>
  <c r="E308" i="8"/>
  <c r="F308" i="8" s="1"/>
  <c r="G308" i="8" s="1"/>
  <c r="I308" i="8" s="1"/>
  <c r="C309" i="8" l="1"/>
  <c r="P308" i="8"/>
  <c r="E309" i="8" l="1"/>
  <c r="F309" i="8" s="1"/>
  <c r="G309" i="8" s="1"/>
  <c r="I309" i="8" s="1"/>
  <c r="H309" i="8"/>
  <c r="J309" i="8" s="1"/>
  <c r="C310" i="8" l="1"/>
  <c r="P309" i="8"/>
  <c r="H310" i="8" l="1"/>
  <c r="J310" i="8" s="1"/>
  <c r="E310" i="8"/>
  <c r="F310" i="8" s="1"/>
  <c r="G310" i="8" s="1"/>
  <c r="I310" i="8" s="1"/>
  <c r="C311" i="8" l="1"/>
  <c r="P310" i="8"/>
  <c r="H311" i="8" l="1"/>
  <c r="J311" i="8" s="1"/>
  <c r="E311" i="8"/>
  <c r="F311" i="8" s="1"/>
  <c r="G311" i="8" s="1"/>
  <c r="I311" i="8" s="1"/>
  <c r="C312" i="8" l="1"/>
  <c r="P311" i="8"/>
  <c r="H312" i="8" l="1"/>
  <c r="J312" i="8" s="1"/>
  <c r="E312" i="8"/>
  <c r="F312" i="8" s="1"/>
  <c r="G312" i="8" s="1"/>
  <c r="I312" i="8" s="1"/>
  <c r="C313" i="8" l="1"/>
  <c r="P312" i="8"/>
  <c r="H313" i="8" l="1"/>
  <c r="J313" i="8" s="1"/>
  <c r="E313" i="8"/>
  <c r="F313" i="8" s="1"/>
  <c r="G313" i="8" s="1"/>
  <c r="I313" i="8" s="1"/>
  <c r="C314" i="8" l="1"/>
  <c r="P313" i="8"/>
  <c r="L314" i="8"/>
  <c r="M314" i="8" s="1"/>
  <c r="N314" i="8" s="1"/>
  <c r="O314" i="8" s="1"/>
  <c r="O307" i="8" l="1"/>
  <c r="O305" i="8"/>
  <c r="O308" i="8"/>
  <c r="O304" i="8"/>
  <c r="O313" i="8"/>
  <c r="O310" i="8"/>
  <c r="O311" i="8"/>
  <c r="O306" i="8"/>
  <c r="O303" i="8"/>
  <c r="O312" i="8"/>
  <c r="O309" i="8"/>
  <c r="H314" i="8"/>
  <c r="J314" i="8" s="1"/>
  <c r="E314" i="8"/>
  <c r="F314" i="8" s="1"/>
  <c r="G314" i="8" s="1"/>
  <c r="I314" i="8" s="1"/>
  <c r="C315" i="8" l="1"/>
  <c r="P314" i="8"/>
  <c r="H315" i="8" l="1"/>
  <c r="J315" i="8" s="1"/>
  <c r="E315" i="8"/>
  <c r="F315" i="8" s="1"/>
  <c r="G315" i="8" s="1"/>
  <c r="I315" i="8" s="1"/>
  <c r="C316" i="8" l="1"/>
  <c r="P315" i="8"/>
  <c r="H316" i="8" l="1"/>
  <c r="J316" i="8" s="1"/>
  <c r="E316" i="8"/>
  <c r="F316" i="8" s="1"/>
  <c r="G316" i="8" s="1"/>
  <c r="I316" i="8" s="1"/>
  <c r="C317" i="8" l="1"/>
  <c r="P316" i="8"/>
  <c r="E317" i="8" l="1"/>
  <c r="F317" i="8" s="1"/>
  <c r="G317" i="8" s="1"/>
  <c r="I317" i="8" s="1"/>
  <c r="H317" i="8"/>
  <c r="J317" i="8" s="1"/>
  <c r="C318" i="8" l="1"/>
  <c r="P317" i="8"/>
  <c r="E318" i="8" l="1"/>
  <c r="F318" i="8" s="1"/>
  <c r="G318" i="8" s="1"/>
  <c r="I318" i="8" s="1"/>
  <c r="H318" i="8"/>
  <c r="J318" i="8" s="1"/>
  <c r="C319" i="8" l="1"/>
  <c r="P318" i="8"/>
  <c r="H319" i="8" l="1"/>
  <c r="J319" i="8" s="1"/>
  <c r="E319" i="8"/>
  <c r="F319" i="8" s="1"/>
  <c r="G319" i="8" s="1"/>
  <c r="I319" i="8" s="1"/>
  <c r="C320" i="8" l="1"/>
  <c r="P319" i="8"/>
  <c r="H320" i="8" l="1"/>
  <c r="J320" i="8" s="1"/>
  <c r="E320" i="8"/>
  <c r="F320" i="8" s="1"/>
  <c r="G320" i="8" s="1"/>
  <c r="I320" i="8" s="1"/>
  <c r="C321" i="8" l="1"/>
  <c r="P320" i="8"/>
  <c r="H321" i="8" l="1"/>
  <c r="J321" i="8" s="1"/>
  <c r="E321" i="8"/>
  <c r="F321" i="8" s="1"/>
  <c r="G321" i="8" s="1"/>
  <c r="I321" i="8" s="1"/>
  <c r="C322" i="8" l="1"/>
  <c r="P321" i="8"/>
  <c r="E322" i="8" l="1"/>
  <c r="F322" i="8" s="1"/>
  <c r="G322" i="8" s="1"/>
  <c r="I322" i="8" s="1"/>
  <c r="H322" i="8"/>
  <c r="J322" i="8" s="1"/>
  <c r="C323" i="8" l="1"/>
  <c r="P322" i="8"/>
  <c r="E323" i="8" l="1"/>
  <c r="F323" i="8" s="1"/>
  <c r="G323" i="8" s="1"/>
  <c r="I323" i="8" s="1"/>
  <c r="H323" i="8"/>
  <c r="J323" i="8" s="1"/>
  <c r="C324" i="8" l="1"/>
  <c r="P323" i="8"/>
  <c r="E324" i="8" l="1"/>
  <c r="F324" i="8" s="1"/>
  <c r="H324" i="8"/>
  <c r="J324" i="8" s="1"/>
  <c r="G324" i="8" l="1"/>
  <c r="I324" i="8" s="1"/>
  <c r="C325" i="8" l="1"/>
  <c r="P324" i="8"/>
  <c r="H325" i="8" l="1"/>
  <c r="J325" i="8" s="1"/>
  <c r="E325" i="8"/>
  <c r="F325" i="8" s="1"/>
  <c r="G325" i="8" s="1"/>
  <c r="I325" i="8" s="1"/>
  <c r="C326" i="8" l="1"/>
  <c r="P325" i="8"/>
  <c r="L326" i="8"/>
  <c r="M326" i="8" s="1"/>
  <c r="N326" i="8" s="1"/>
  <c r="O326" i="8" s="1"/>
  <c r="O324" i="8" l="1"/>
  <c r="O320" i="8"/>
  <c r="O322" i="8"/>
  <c r="O323" i="8"/>
  <c r="O319" i="8"/>
  <c r="O316" i="8"/>
  <c r="O321" i="8"/>
  <c r="O318" i="8"/>
  <c r="O315" i="8"/>
  <c r="O317" i="8"/>
  <c r="O325" i="8"/>
  <c r="E326" i="8"/>
  <c r="F326" i="8" s="1"/>
  <c r="G326" i="8" s="1"/>
  <c r="I326" i="8" s="1"/>
  <c r="H326" i="8"/>
  <c r="J326" i="8" s="1"/>
  <c r="C327" i="8" l="1"/>
  <c r="P326" i="8"/>
  <c r="H327" i="8" l="1"/>
  <c r="J327" i="8" s="1"/>
  <c r="E327" i="8"/>
  <c r="F327" i="8" s="1"/>
  <c r="G327" i="8" s="1"/>
  <c r="I327" i="8" s="1"/>
  <c r="C328" i="8" l="1"/>
  <c r="P327" i="8"/>
  <c r="H328" i="8" l="1"/>
  <c r="J328" i="8" s="1"/>
  <c r="E328" i="8"/>
  <c r="F328" i="8" s="1"/>
  <c r="G328" i="8" s="1"/>
  <c r="I328" i="8" s="1"/>
  <c r="C329" i="8" l="1"/>
  <c r="P328" i="8"/>
  <c r="H329" i="8" l="1"/>
  <c r="J329" i="8" s="1"/>
  <c r="E329" i="8"/>
  <c r="F329" i="8" s="1"/>
  <c r="G329" i="8" s="1"/>
  <c r="I329" i="8" s="1"/>
  <c r="P329" i="8" l="1"/>
  <c r="C330" i="8"/>
  <c r="H330" i="8" l="1"/>
  <c r="J330" i="8" s="1"/>
  <c r="E330" i="8"/>
  <c r="F330" i="8" s="1"/>
  <c r="G330" i="8" s="1"/>
  <c r="I330" i="8" s="1"/>
  <c r="C331" i="8" l="1"/>
  <c r="P330" i="8"/>
  <c r="H331" i="8" l="1"/>
  <c r="J331" i="8" s="1"/>
  <c r="E331" i="8"/>
  <c r="F331" i="8" s="1"/>
  <c r="G331" i="8" s="1"/>
  <c r="I331" i="8" s="1"/>
  <c r="C332" i="8" l="1"/>
  <c r="P331" i="8"/>
  <c r="H332" i="8" l="1"/>
  <c r="J332" i="8" s="1"/>
  <c r="E332" i="8"/>
  <c r="F332" i="8" s="1"/>
  <c r="G332" i="8" s="1"/>
  <c r="I332" i="8" s="1"/>
  <c r="C333" i="8" l="1"/>
  <c r="P332" i="8"/>
  <c r="E333" i="8" l="1"/>
  <c r="F333" i="8" s="1"/>
  <c r="H333" i="8"/>
  <c r="J333" i="8" s="1"/>
  <c r="G333" i="8" l="1"/>
  <c r="I333" i="8" s="1"/>
  <c r="C334" i="8" l="1"/>
  <c r="P333" i="8"/>
  <c r="E334" i="8" l="1"/>
  <c r="F334" i="8" s="1"/>
  <c r="G334" i="8" s="1"/>
  <c r="I334" i="8" s="1"/>
  <c r="H334" i="8"/>
  <c r="J334" i="8" s="1"/>
  <c r="C335" i="8" l="1"/>
  <c r="P334" i="8"/>
  <c r="H335" i="8" l="1"/>
  <c r="J335" i="8" s="1"/>
  <c r="E335" i="8"/>
  <c r="F335" i="8" s="1"/>
  <c r="G335" i="8" s="1"/>
  <c r="I335" i="8" s="1"/>
  <c r="C336" i="8" l="1"/>
  <c r="P335" i="8"/>
  <c r="H336" i="8" l="1"/>
  <c r="J336" i="8" s="1"/>
  <c r="E336" i="8"/>
  <c r="F336" i="8" s="1"/>
  <c r="G336" i="8" s="1"/>
  <c r="I336" i="8" s="1"/>
  <c r="C337" i="8" l="1"/>
  <c r="P336" i="8"/>
  <c r="E337" i="8" l="1"/>
  <c r="F337" i="8" s="1"/>
  <c r="G337" i="8" s="1"/>
  <c r="I337" i="8" s="1"/>
  <c r="H337" i="8"/>
  <c r="J337" i="8" s="1"/>
  <c r="C338" i="8" l="1"/>
  <c r="P337" i="8"/>
  <c r="L338" i="8"/>
  <c r="M338" i="8" s="1"/>
  <c r="N338" i="8" s="1"/>
  <c r="O338" i="8" s="1"/>
  <c r="O327" i="8" l="1"/>
  <c r="O334" i="8"/>
  <c r="O333" i="8"/>
  <c r="O329" i="8"/>
  <c r="O332" i="8"/>
  <c r="O331" i="8"/>
  <c r="O330" i="8"/>
  <c r="O336" i="8"/>
  <c r="O337" i="8"/>
  <c r="O328" i="8"/>
  <c r="O335" i="8"/>
  <c r="E338" i="8"/>
  <c r="F338" i="8" s="1"/>
  <c r="G338" i="8" s="1"/>
  <c r="I338" i="8" s="1"/>
  <c r="H338" i="8"/>
  <c r="J338" i="8" s="1"/>
  <c r="C339" i="8" l="1"/>
  <c r="P338" i="8"/>
  <c r="H339" i="8" l="1"/>
  <c r="J339" i="8" s="1"/>
  <c r="E339" i="8"/>
  <c r="F339" i="8" s="1"/>
  <c r="G339" i="8" s="1"/>
  <c r="I339" i="8" s="1"/>
  <c r="C340" i="8" l="1"/>
  <c r="P339" i="8"/>
  <c r="H340" i="8" l="1"/>
  <c r="J340" i="8" s="1"/>
  <c r="E340" i="8"/>
  <c r="F340" i="8" s="1"/>
  <c r="G340" i="8" s="1"/>
  <c r="I340" i="8" s="1"/>
  <c r="C341" i="8" l="1"/>
  <c r="P340" i="8"/>
  <c r="H341" i="8" l="1"/>
  <c r="J341" i="8" s="1"/>
  <c r="E341" i="8"/>
  <c r="F341" i="8" s="1"/>
  <c r="G341" i="8" s="1"/>
  <c r="I341" i="8" s="1"/>
  <c r="C342" i="8" l="1"/>
  <c r="P341" i="8"/>
  <c r="E342" i="8" l="1"/>
  <c r="F342" i="8" s="1"/>
  <c r="G342" i="8" s="1"/>
  <c r="I342" i="8" s="1"/>
  <c r="H342" i="8"/>
  <c r="J342" i="8" s="1"/>
  <c r="P342" i="8" l="1"/>
  <c r="C343" i="8"/>
  <c r="E343" i="8" l="1"/>
  <c r="F343" i="8" s="1"/>
  <c r="H343" i="8"/>
  <c r="J343" i="8" s="1"/>
  <c r="G343" i="8" l="1"/>
  <c r="I343" i="8" s="1"/>
  <c r="P343" i="8" l="1"/>
  <c r="C344" i="8"/>
  <c r="E344" i="8" l="1"/>
  <c r="F344" i="8" s="1"/>
  <c r="H344" i="8"/>
  <c r="J344" i="8" s="1"/>
  <c r="G344" i="8" l="1"/>
  <c r="I344" i="8" s="1"/>
  <c r="C345" i="8" l="1"/>
  <c r="P344" i="8"/>
  <c r="E345" i="8" l="1"/>
  <c r="F345" i="8" s="1"/>
  <c r="H345" i="8"/>
  <c r="J345" i="8" s="1"/>
  <c r="G345" i="8" l="1"/>
  <c r="I345" i="8" s="1"/>
  <c r="C346" i="8" l="1"/>
  <c r="P345" i="8"/>
  <c r="E346" i="8" l="1"/>
  <c r="F346" i="8" s="1"/>
  <c r="H346" i="8"/>
  <c r="J346" i="8" s="1"/>
  <c r="G346" i="8" l="1"/>
  <c r="I346" i="8" s="1"/>
  <c r="C347" i="8" l="1"/>
  <c r="P346" i="8"/>
  <c r="E347" i="8" l="1"/>
  <c r="F347" i="8" s="1"/>
  <c r="G347" i="8" s="1"/>
  <c r="I347" i="8" s="1"/>
  <c r="H347" i="8"/>
  <c r="J347" i="8" s="1"/>
  <c r="P347" i="8" l="1"/>
  <c r="C348" i="8"/>
  <c r="H348" i="8" l="1"/>
  <c r="J348" i="8" s="1"/>
  <c r="E348" i="8"/>
  <c r="F348" i="8" s="1"/>
  <c r="G348" i="8" s="1"/>
  <c r="I348" i="8" s="1"/>
  <c r="C349" i="8" l="1"/>
  <c r="P348" i="8"/>
  <c r="E349" i="8" l="1"/>
  <c r="F349" i="8" s="1"/>
  <c r="H349" i="8"/>
  <c r="J349" i="8" s="1"/>
  <c r="G349" i="8" l="1"/>
  <c r="I349" i="8" s="1"/>
  <c r="C350" i="8" l="1"/>
  <c r="P349" i="8"/>
  <c r="L350" i="8"/>
  <c r="M350" i="8" s="1"/>
  <c r="N350" i="8" s="1"/>
  <c r="O350" i="8" s="1"/>
  <c r="O347" i="8" l="1"/>
  <c r="O342" i="8"/>
  <c r="O349" i="8"/>
  <c r="O348" i="8"/>
  <c r="O345" i="8"/>
  <c r="O343" i="8"/>
  <c r="O339" i="8"/>
  <c r="O344" i="8"/>
  <c r="O340" i="8"/>
  <c r="O346" i="8"/>
  <c r="O341" i="8"/>
  <c r="H350" i="8"/>
  <c r="J350" i="8" s="1"/>
  <c r="E350" i="8"/>
  <c r="F350" i="8" s="1"/>
  <c r="G350" i="8" s="1"/>
  <c r="I350" i="8" s="1"/>
  <c r="C351" i="8" l="1"/>
  <c r="P350" i="8"/>
  <c r="H351" i="8" l="1"/>
  <c r="J351" i="8" s="1"/>
  <c r="E351" i="8"/>
  <c r="F351" i="8" s="1"/>
  <c r="G351" i="8" s="1"/>
  <c r="I351" i="8" s="1"/>
  <c r="C352" i="8" l="1"/>
  <c r="P351" i="8"/>
  <c r="E352" i="8" l="1"/>
  <c r="F352" i="8" s="1"/>
  <c r="H352" i="8"/>
  <c r="J352" i="8" s="1"/>
  <c r="G352" i="8" l="1"/>
  <c r="I352" i="8" s="1"/>
  <c r="C353" i="8" l="1"/>
  <c r="P352" i="8"/>
  <c r="E353" i="8" l="1"/>
  <c r="F353" i="8" s="1"/>
  <c r="H353" i="8"/>
  <c r="J353" i="8" s="1"/>
  <c r="G353" i="8" l="1"/>
  <c r="I353" i="8" s="1"/>
  <c r="C354" i="8" l="1"/>
  <c r="P353" i="8"/>
  <c r="H354" i="8" l="1"/>
  <c r="J354" i="8" s="1"/>
  <c r="E354" i="8"/>
  <c r="F354" i="8" s="1"/>
  <c r="G354" i="8" s="1"/>
  <c r="I354" i="8" s="1"/>
  <c r="C355" i="8" l="1"/>
  <c r="P354" i="8"/>
  <c r="E355" i="8" l="1"/>
  <c r="F355" i="8" s="1"/>
  <c r="G355" i="8" s="1"/>
  <c r="I355" i="8" s="1"/>
  <c r="H355" i="8"/>
  <c r="J355" i="8" s="1"/>
  <c r="C356" i="8" l="1"/>
  <c r="P355" i="8"/>
  <c r="H356" i="8" l="1"/>
  <c r="J356" i="8" s="1"/>
  <c r="E356" i="8"/>
  <c r="F356" i="8" s="1"/>
  <c r="G356" i="8" s="1"/>
  <c r="I356" i="8" s="1"/>
  <c r="C357" i="8" l="1"/>
  <c r="P356" i="8"/>
  <c r="H357" i="8" l="1"/>
  <c r="J357" i="8" s="1"/>
  <c r="E357" i="8"/>
  <c r="F357" i="8" s="1"/>
  <c r="G357" i="8" s="1"/>
  <c r="I357" i="8" s="1"/>
  <c r="C358" i="8" l="1"/>
  <c r="P357" i="8"/>
  <c r="E358" i="8" l="1"/>
  <c r="F358" i="8" s="1"/>
  <c r="H358" i="8"/>
  <c r="J358" i="8" s="1"/>
  <c r="G358" i="8" l="1"/>
  <c r="I358" i="8" s="1"/>
  <c r="C359" i="8" l="1"/>
  <c r="P358" i="8"/>
  <c r="H359" i="8" l="1"/>
  <c r="J359" i="8" s="1"/>
  <c r="E359" i="8"/>
  <c r="F359" i="8" s="1"/>
  <c r="G359" i="8" s="1"/>
  <c r="I359" i="8" s="1"/>
  <c r="C360" i="8" l="1"/>
  <c r="P359" i="8"/>
  <c r="H360" i="8" l="1"/>
  <c r="J360" i="8" s="1"/>
  <c r="E360" i="8"/>
  <c r="F360" i="8" s="1"/>
  <c r="G360" i="8" s="1"/>
  <c r="I360" i="8" s="1"/>
  <c r="P360" i="8" l="1"/>
  <c r="C361" i="8"/>
  <c r="H361" i="8" l="1"/>
  <c r="J361" i="8" s="1"/>
  <c r="E361" i="8"/>
  <c r="F361" i="8" s="1"/>
  <c r="G361" i="8" s="1"/>
  <c r="I361" i="8" s="1"/>
  <c r="C362" i="8" l="1"/>
  <c r="P361" i="8"/>
  <c r="L362" i="8"/>
  <c r="M362" i="8" s="1"/>
  <c r="N362" i="8" s="1"/>
  <c r="O362" i="8" s="1"/>
  <c r="O352" i="8" l="1"/>
  <c r="O351" i="8"/>
  <c r="O354" i="8"/>
  <c r="O359" i="8"/>
  <c r="O357" i="8"/>
  <c r="O361" i="8"/>
  <c r="O356" i="8"/>
  <c r="O358" i="8"/>
  <c r="O353" i="8"/>
  <c r="O355" i="8"/>
  <c r="O360" i="8"/>
  <c r="E362" i="8"/>
  <c r="F362" i="8" s="1"/>
  <c r="H362" i="8"/>
  <c r="J362" i="8" s="1"/>
  <c r="G362" i="8" l="1"/>
  <c r="I362" i="8" s="1"/>
  <c r="C363" i="8" l="1"/>
  <c r="P362" i="8"/>
  <c r="H363" i="8" l="1"/>
  <c r="J363" i="8" s="1"/>
  <c r="E363" i="8"/>
  <c r="F363" i="8" s="1"/>
  <c r="G363" i="8" s="1"/>
  <c r="I363" i="8" s="1"/>
  <c r="C364" i="8" l="1"/>
  <c r="P363" i="8"/>
  <c r="E364" i="8" l="1"/>
  <c r="F364" i="8" s="1"/>
  <c r="G364" i="8" s="1"/>
  <c r="I364" i="8" s="1"/>
  <c r="H364" i="8"/>
  <c r="J364" i="8" s="1"/>
  <c r="C365" i="8" l="1"/>
  <c r="P364" i="8"/>
  <c r="H365" i="8" l="1"/>
  <c r="E365" i="8"/>
  <c r="F365" i="8" s="1"/>
  <c r="G365" i="8" s="1"/>
  <c r="I365" i="8" s="1"/>
  <c r="C366" i="8" l="1"/>
  <c r="P365" i="8"/>
  <c r="J365" i="8"/>
  <c r="I44" i="1"/>
  <c r="H366" i="8" l="1"/>
  <c r="E366" i="8"/>
  <c r="F366" i="8" s="1"/>
  <c r="G366" i="8" s="1"/>
  <c r="I366" i="8" s="1"/>
  <c r="C32" i="3"/>
  <c r="C35" i="6"/>
  <c r="C35" i="2"/>
  <c r="C367" i="8" l="1"/>
  <c r="P366" i="8"/>
  <c r="J366" i="8"/>
  <c r="C13" i="3"/>
  <c r="C11" i="3"/>
  <c r="C13" i="6"/>
  <c r="C11" i="6"/>
  <c r="C13" i="2"/>
  <c r="C11" i="2"/>
  <c r="D47" i="6"/>
  <c r="H25" i="6"/>
  <c r="I35" i="6" s="1"/>
  <c r="I17" i="6"/>
  <c r="D27" i="6" s="1"/>
  <c r="A16" i="6"/>
  <c r="B16" i="6" s="1"/>
  <c r="D48" i="1"/>
  <c r="H31" i="4"/>
  <c r="H21" i="4"/>
  <c r="H20" i="4"/>
  <c r="H19" i="4"/>
  <c r="H17" i="4"/>
  <c r="H16" i="4"/>
  <c r="D44" i="3"/>
  <c r="H25" i="3"/>
  <c r="I35" i="3" s="1"/>
  <c r="I17" i="3"/>
  <c r="D26" i="3" s="1"/>
  <c r="D29" i="3" s="1"/>
  <c r="D30" i="3" s="1"/>
  <c r="A16" i="3"/>
  <c r="B16" i="3" s="1"/>
  <c r="D48" i="2"/>
  <c r="H25" i="2"/>
  <c r="I35" i="2" s="1"/>
  <c r="I17" i="2"/>
  <c r="D27" i="2" s="1"/>
  <c r="I17" i="1"/>
  <c r="D32" i="1" s="1"/>
  <c r="D37" i="1" s="1"/>
  <c r="D39" i="1" s="1"/>
  <c r="H25" i="1"/>
  <c r="I35" i="1" s="1"/>
  <c r="E367" i="8" l="1"/>
  <c r="F367" i="8" s="1"/>
  <c r="H367" i="8"/>
  <c r="H23" i="4"/>
  <c r="H29" i="4" s="1"/>
  <c r="D34" i="2"/>
  <c r="D37" i="2" s="1"/>
  <c r="D39" i="2" s="1"/>
  <c r="D30" i="2"/>
  <c r="D31" i="2" s="1"/>
  <c r="D30" i="6"/>
  <c r="D31" i="6" s="1"/>
  <c r="D34" i="6"/>
  <c r="D37" i="6" s="1"/>
  <c r="D39" i="6" s="1"/>
  <c r="D35" i="3"/>
  <c r="I27" i="2"/>
  <c r="D16" i="3"/>
  <c r="I27" i="3" s="1"/>
  <c r="I34" i="3" s="1"/>
  <c r="I36" i="3" s="1"/>
  <c r="I40" i="3" s="1"/>
  <c r="D16" i="6"/>
  <c r="I27" i="6" s="1"/>
  <c r="I34" i="6" s="1"/>
  <c r="I36" i="6" s="1"/>
  <c r="I41" i="6" s="1"/>
  <c r="I34" i="2" l="1"/>
  <c r="I36" i="2" s="1"/>
  <c r="I41" i="2" s="1"/>
  <c r="J367" i="8"/>
  <c r="G367" i="8"/>
  <c r="I367" i="8" s="1"/>
  <c r="I27" i="1"/>
  <c r="C368" i="8" l="1"/>
  <c r="P367" i="8"/>
  <c r="I34" i="1"/>
  <c r="I36" i="1" s="1"/>
  <c r="I41" i="1" s="1"/>
  <c r="H368" i="8" l="1"/>
  <c r="J368" i="8" s="1"/>
  <c r="E368" i="8"/>
  <c r="F368" i="8" s="1"/>
  <c r="G368" i="8" s="1"/>
  <c r="I368" i="8" s="1"/>
  <c r="P131" i="8"/>
  <c r="P90" i="8"/>
  <c r="P60" i="8"/>
  <c r="P114" i="8"/>
  <c r="P42" i="8"/>
  <c r="P93" i="8"/>
  <c r="P137" i="8"/>
  <c r="P100" i="8"/>
  <c r="P92" i="8"/>
  <c r="P158" i="8"/>
  <c r="P112" i="8"/>
  <c r="P32" i="8"/>
  <c r="P88" i="8"/>
  <c r="P147" i="8"/>
  <c r="P59" i="8"/>
  <c r="P149" i="8"/>
  <c r="P138" i="8"/>
  <c r="P125" i="8"/>
  <c r="P53" i="8"/>
  <c r="P132" i="8"/>
  <c r="P77" i="8"/>
  <c r="P110" i="8"/>
  <c r="P40" i="8"/>
  <c r="P153" i="8"/>
  <c r="P39" i="8"/>
  <c r="P98" i="8"/>
  <c r="P121" i="8"/>
  <c r="P50" i="8"/>
  <c r="P97" i="8"/>
  <c r="P29" i="8"/>
  <c r="P76" i="8"/>
  <c r="P36" i="8"/>
  <c r="P75" i="8"/>
  <c r="P105" i="8"/>
  <c r="P52" i="8"/>
  <c r="P91" i="8"/>
  <c r="P115" i="8"/>
  <c r="P43" i="8"/>
  <c r="P150" i="8"/>
  <c r="P38" i="8"/>
  <c r="P64" i="8"/>
  <c r="P103" i="8"/>
  <c r="P62" i="8"/>
  <c r="P119" i="8"/>
  <c r="P141" i="8"/>
  <c r="P148" i="8"/>
  <c r="P82" i="8"/>
  <c r="P116" i="8"/>
  <c r="P44" i="8"/>
  <c r="P47" i="8"/>
  <c r="P68" i="8"/>
  <c r="P107" i="8"/>
  <c r="P157" i="8"/>
  <c r="P140" i="8"/>
  <c r="P102" i="8"/>
  <c r="P35" i="8"/>
  <c r="P154" i="8"/>
  <c r="P69" i="8"/>
  <c r="P155" i="8"/>
  <c r="P106" i="8"/>
  <c r="P101" i="8"/>
  <c r="P85" i="8"/>
  <c r="P45" i="8"/>
  <c r="P78" i="8"/>
  <c r="P55" i="8"/>
  <c r="P31" i="8"/>
  <c r="P152" i="8"/>
  <c r="P130" i="8"/>
  <c r="P58" i="8"/>
  <c r="P65" i="8"/>
  <c r="P151" i="8"/>
  <c r="P126" i="8"/>
  <c r="P104" i="8"/>
  <c r="P118" i="8"/>
  <c r="P94" i="8"/>
  <c r="P135" i="8"/>
  <c r="P70" i="8"/>
  <c r="P80" i="8"/>
  <c r="P49" i="8"/>
  <c r="P142" i="8"/>
  <c r="P56" i="8"/>
  <c r="P61" i="8"/>
  <c r="P108" i="8"/>
  <c r="P111" i="8"/>
  <c r="P144" i="8"/>
  <c r="P124" i="8"/>
  <c r="P87" i="8"/>
  <c r="P63" i="8"/>
  <c r="P139" i="8"/>
  <c r="P34" i="8"/>
  <c r="P81" i="8"/>
  <c r="P57" i="8"/>
  <c r="P41" i="8"/>
  <c r="P33" i="8"/>
  <c r="P84" i="8"/>
  <c r="P127" i="8"/>
  <c r="P83" i="8"/>
  <c r="P156" i="8"/>
  <c r="P54" i="8"/>
  <c r="P30" i="8"/>
  <c r="P73" i="8"/>
  <c r="P129" i="8"/>
  <c r="P37" i="8"/>
  <c r="P96" i="8"/>
  <c r="P71" i="8"/>
  <c r="P122" i="8"/>
  <c r="P72" i="8"/>
  <c r="P48" i="8"/>
  <c r="P133" i="8"/>
  <c r="P145" i="8"/>
  <c r="P67" i="8"/>
  <c r="P136" i="8"/>
  <c r="P146" i="8"/>
  <c r="P74" i="8"/>
  <c r="P128" i="8"/>
  <c r="P123" i="8"/>
  <c r="P89" i="8"/>
  <c r="P134" i="8"/>
  <c r="P66" i="8"/>
  <c r="P113" i="8"/>
  <c r="P79" i="8"/>
  <c r="P120" i="8"/>
  <c r="P99" i="8"/>
  <c r="P27" i="8"/>
  <c r="P46" i="8"/>
  <c r="P51" i="8"/>
  <c r="P143" i="8"/>
  <c r="P86" i="8"/>
  <c r="P109" i="8"/>
  <c r="P95" i="8"/>
  <c r="P117" i="8"/>
  <c r="C369" i="8" l="1"/>
  <c r="P368" i="8"/>
  <c r="H369" i="8" l="1"/>
  <c r="J369" i="8" s="1"/>
  <c r="E369" i="8"/>
  <c r="F369" i="8" s="1"/>
  <c r="G369" i="8" s="1"/>
  <c r="I369" i="8" s="1"/>
  <c r="C370" i="8" l="1"/>
  <c r="P369" i="8"/>
  <c r="H370" i="8" l="1"/>
  <c r="J370" i="8" s="1"/>
  <c r="E370" i="8"/>
  <c r="F370" i="8" s="1"/>
  <c r="G370" i="8" s="1"/>
  <c r="I370" i="8" s="1"/>
  <c r="C371" i="8" l="1"/>
  <c r="P370" i="8"/>
  <c r="H371" i="8" l="1"/>
  <c r="J371" i="8" s="1"/>
  <c r="E371" i="8"/>
  <c r="F371" i="8" s="1"/>
  <c r="G371" i="8" s="1"/>
  <c r="I371" i="8" s="1"/>
  <c r="C372" i="8" l="1"/>
  <c r="P371" i="8"/>
  <c r="H372" i="8" l="1"/>
  <c r="J372" i="8" s="1"/>
  <c r="E372" i="8"/>
  <c r="F372" i="8" s="1"/>
  <c r="G372" i="8" s="1"/>
  <c r="I372" i="8" s="1"/>
  <c r="C373" i="8" l="1"/>
  <c r="P372" i="8"/>
  <c r="H373" i="8" l="1"/>
  <c r="J373" i="8" s="1"/>
  <c r="E373" i="8"/>
  <c r="F373" i="8" s="1"/>
  <c r="G373" i="8" s="1"/>
  <c r="I373" i="8" s="1"/>
  <c r="C374" i="8" l="1"/>
  <c r="P373" i="8"/>
  <c r="L374" i="8"/>
  <c r="M374" i="8" s="1"/>
  <c r="N374" i="8" s="1"/>
  <c r="O374" i="8" s="1"/>
  <c r="O369" i="8" l="1"/>
  <c r="O372" i="8"/>
  <c r="O364" i="8"/>
  <c r="O363" i="8"/>
  <c r="O370" i="8"/>
  <c r="O368" i="8"/>
  <c r="O367" i="8"/>
  <c r="O373" i="8"/>
  <c r="O371" i="8"/>
  <c r="O366" i="8"/>
  <c r="O365" i="8"/>
  <c r="H374" i="8"/>
  <c r="J374" i="8" s="1"/>
  <c r="E374" i="8"/>
  <c r="F374" i="8" s="1"/>
  <c r="G374" i="8" s="1"/>
  <c r="I374" i="8" s="1"/>
  <c r="C375" i="8" l="1"/>
  <c r="P374" i="8"/>
  <c r="H375" i="8" l="1"/>
  <c r="J375" i="8" s="1"/>
  <c r="E375" i="8"/>
  <c r="F375" i="8" s="1"/>
  <c r="G375" i="8" s="1"/>
  <c r="I375" i="8" s="1"/>
  <c r="P375" i="8" l="1"/>
  <c r="C376" i="8"/>
  <c r="H376" i="8" l="1"/>
  <c r="J376" i="8" s="1"/>
  <c r="E376" i="8"/>
  <c r="F376" i="8" s="1"/>
  <c r="G376" i="8" s="1"/>
  <c r="I376" i="8" s="1"/>
  <c r="C377" i="8" l="1"/>
  <c r="P376" i="8"/>
  <c r="H377" i="8" l="1"/>
  <c r="J377" i="8" s="1"/>
  <c r="E377" i="8"/>
  <c r="F377" i="8" s="1"/>
  <c r="G377" i="8" s="1"/>
  <c r="I377" i="8" s="1"/>
  <c r="P377" i="8" l="1"/>
  <c r="C378" i="8"/>
  <c r="E378" i="8" l="1"/>
  <c r="H378" i="8"/>
  <c r="J378" i="8" s="1"/>
  <c r="H17" i="8" l="1"/>
  <c r="F378" i="8"/>
  <c r="G378" i="8" s="1"/>
  <c r="I378" i="8" s="1"/>
  <c r="C379" i="8" l="1"/>
  <c r="P378" i="8"/>
  <c r="H379" i="8" l="1"/>
  <c r="J379" i="8" s="1"/>
  <c r="E379" i="8"/>
  <c r="F379" i="8" s="1"/>
  <c r="G379" i="8" s="1"/>
  <c r="I379" i="8" s="1"/>
  <c r="C380" i="8" l="1"/>
  <c r="P379" i="8"/>
  <c r="H380" i="8" l="1"/>
  <c r="J380" i="8" s="1"/>
  <c r="E380" i="8"/>
  <c r="F380" i="8" s="1"/>
  <c r="G380" i="8" s="1"/>
  <c r="I380" i="8" s="1"/>
  <c r="C381" i="8" l="1"/>
  <c r="P380" i="8"/>
  <c r="H381" i="8" l="1"/>
  <c r="J381" i="8" s="1"/>
  <c r="E381" i="8"/>
  <c r="F381" i="8" s="1"/>
  <c r="G381" i="8" s="1"/>
  <c r="I381" i="8" s="1"/>
  <c r="C382" i="8" l="1"/>
  <c r="P381" i="8"/>
  <c r="H382" i="8" l="1"/>
  <c r="J382" i="8" s="1"/>
  <c r="E382" i="8"/>
  <c r="F382" i="8" s="1"/>
  <c r="G382" i="8" s="1"/>
  <c r="I382" i="8" s="1"/>
  <c r="P382" i="8" l="1"/>
  <c r="C383" i="8"/>
  <c r="E383" i="8" l="1"/>
  <c r="F383" i="8" s="1"/>
  <c r="G383" i="8" s="1"/>
  <c r="I383" i="8" s="1"/>
  <c r="H383" i="8"/>
  <c r="J383" i="8" s="1"/>
  <c r="C384" i="8" l="1"/>
  <c r="P383" i="8"/>
  <c r="H384" i="8" l="1"/>
  <c r="J384" i="8" s="1"/>
  <c r="E384" i="8"/>
  <c r="F384" i="8" s="1"/>
  <c r="G384" i="8" s="1"/>
  <c r="I384" i="8" s="1"/>
  <c r="P384" i="8" l="1"/>
  <c r="C385" i="8"/>
  <c r="H385" i="8" l="1"/>
  <c r="J385" i="8" s="1"/>
  <c r="E385" i="8"/>
  <c r="F385" i="8" s="1"/>
  <c r="G385" i="8" s="1"/>
  <c r="I385" i="8" s="1"/>
  <c r="C386" i="8" l="1"/>
  <c r="P385" i="8"/>
  <c r="L386" i="8"/>
  <c r="M386" i="8" s="1"/>
  <c r="N386" i="8" s="1"/>
  <c r="O386" i="8" s="1"/>
  <c r="O384" i="8" l="1"/>
  <c r="O376" i="8"/>
  <c r="O378" i="8"/>
  <c r="O381" i="8"/>
  <c r="O377" i="8"/>
  <c r="O383" i="8"/>
  <c r="O375" i="8"/>
  <c r="O385" i="8"/>
  <c r="O379" i="8"/>
  <c r="O382" i="8"/>
  <c r="O380" i="8"/>
  <c r="E386" i="8"/>
  <c r="F386" i="8" s="1"/>
  <c r="G386" i="8" s="1"/>
  <c r="I386" i="8" s="1"/>
  <c r="P386" i="8" s="1"/>
  <c r="H386" i="8"/>
  <c r="J386" i="8" s="1"/>
  <c r="H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tc={696F9540-36F4-43D9-92ED-BB5759D30BA3}</author>
    <author>tc={1AF418ED-DCAD-4A60-ACEC-7EE500BD50AC}</author>
  </authors>
  <commentList>
    <comment ref="C11" authorId="0" shapeId="0" xr:uid="{696F9540-36F4-43D9-92ED-BB5759D30BA3}">
      <text>
        <t xml:space="preserve">[Threaded comment]
Your version of Excel allows you to read this threaded comment; however, any edits to it will get removed if the file is opened in a newer version of Excel. Learn more: https://go.microsoft.com/fwlink/?linkid=870924
Comment:
    ALD Comment: OGC Non-Concurring:  If a Social Security Number is collected, then Section 7(b) of the Privacy Act must be followed.  In the Burden Notice at the bottom of the page, we recommend adding the following sentences (or something substantially similar):
“HUD is authorized to collect Social Security Numbers (SSNs) pursuant to 24 U.S.C. 3543(a).   The SSN is required to participate in this program.  HUD uses the SSNs [enter how HUD uses SSNs].”
This comment applies to all pages of this spreadsheet that collect SSNs.
Reply:
    Proposed Revision:HUD is authorized to collect Social Security Numbers (SSNs) pursuant to 24 U.S.C. 3543(a). The SSN is required to participate in this program. HUD requires the SSN to enable Direct Guarantee Lenders to run credit histories of Borrowers, to determine if Borrowers have any debts and liabilities owed to the United States, and to verify SSN matches government issued documents, such as a Borrower’s Social Security card.
</t>
      </text>
    </comment>
    <comment ref="A55" authorId="1" shapeId="0" xr:uid="{1AF418ED-DCAD-4A60-ACEC-7EE500BD50AC}">
      <text>
        <t xml:space="preserve">[Threaded comment]
Your version of Excel allows you to read this threaded comment; however, any edits to it will get removed if the file is opened in a newer version of Excel. Learn more: https://go.microsoft.com/fwlink/?linkid=870924
Comment:
    OGC Nonconcurrence: This is missing the rest of the citation after 31 U.S.C. It should read 31 U.S.C. §§ 3729, 3802. This is incorrect on all sheets in this excel document. Please correct on all sheets.
Reply:
    ALD Comment: OGC Concurring: Please use the following language:
“I/We, the undersigned, certify under penalty of perjury that the information provided above is true and correct.  WARNING:  Anyone who knowingly submits a false claim or makes a false statement is subject to criminal and/or civil penalties, including confinement for up to 5 years, fines, and civil and administrative penalties.  (18 U.S.C. §§ 287, 1001, 1010, 1012, 1014; 31 U.S.C. §3729, 3802).” 
This comment applies to all pages of this spreadsheet that have this Warning statement.
Reply:
    Accepted - Matt J. Please make the changes. 
Reply:
    Done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tc={2E930A1A-CCDD-4828-AFD4-929B7C70FF73}</author>
  </authors>
  <commentList>
    <comment ref="D7" authorId="0" shapeId="0" xr:uid="{2E930A1A-CCDD-4828-AFD4-929B7C70FF73}">
      <text>
        <t>[Threaded comment]
Your version of Excel allows you to read this threaded comment; however, any edits to it will get removed if the file is opened in a newer version of Excel. Learn more: https://go.microsoft.com/fwlink/?linkid=870924
Comment:
    OGC Concurrence: Should this read Attended Homebuyer Education (yes/no) as it does in the other excel sheets?
Reply:
    Yes, text modified.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tc={96CF662E-4968-49F3-95AA-B7F467ED72E9}</author>
  </authors>
  <commentList>
    <comment ref="A3" authorId="0" shapeId="0" xr:uid="{96CF662E-4968-49F3-95AA-B7F467ED72E9}">
      <text>
        <t xml:space="preserve">[Threaded comment]
Your version of Excel allows you to read this threaded comment; however, any edits to it will get removed if the file is opened in a newer version of Excel. Learn more: https://go.microsoft.com/fwlink/?linkid=870924
Comment:
    Please update the burden statement on this tab from 3 min to 10 min to reflect as other tabs. </t>
      </text>
    </comment>
  </commentList>
</comments>
</file>

<file path=xl/sharedStrings.xml><?xml version="1.0" encoding="utf-8"?>
<sst xmlns="http://schemas.openxmlformats.org/spreadsheetml/2006/main" count="709" uniqueCount="307">
  <si>
    <t>U.S. Department of Housing and Urban Development</t>
  </si>
  <si>
    <t>OMB Approval No. 2577-0200</t>
  </si>
  <si>
    <t>Section 184 Program</t>
  </si>
  <si>
    <t>(Expires XX/XX/20XX)</t>
  </si>
  <si>
    <t>Mortgage Credit Analysis Worksheet</t>
  </si>
  <si>
    <t>Acquisition of Property or Single-Close on Non-Borrower Owned Land</t>
  </si>
  <si>
    <t>Case Number</t>
  </si>
  <si>
    <t>Attended Homebuyer Education (yes or no)</t>
  </si>
  <si>
    <t>Type of Construction ( mark with X )</t>
  </si>
  <si>
    <t>a. Existing Construction</t>
  </si>
  <si>
    <t>b. Proposed New Construction</t>
  </si>
  <si>
    <t>Property Address</t>
  </si>
  <si>
    <t>City</t>
  </si>
  <si>
    <t>State</t>
  </si>
  <si>
    <t>Zip</t>
  </si>
  <si>
    <t>1a. Borrower's Name</t>
  </si>
  <si>
    <t>2a. Social Security #</t>
  </si>
  <si>
    <t>3a. Date of Birth</t>
  </si>
  <si>
    <t>4. Marital Status ( mark with X )</t>
  </si>
  <si>
    <t xml:space="preserve">  a. Married          </t>
  </si>
  <si>
    <t>1b. Co-borrower's Name</t>
  </si>
  <si>
    <t>2b. Social Security #</t>
  </si>
  <si>
    <t>3b. Date of Birth</t>
  </si>
  <si>
    <t xml:space="preserve">  b. Separated</t>
  </si>
  <si>
    <t xml:space="preserve">  c. Unmarried</t>
  </si>
  <si>
    <t>5. Mortgage without LG Fee</t>
  </si>
  <si>
    <t>6a. Total LG Fee</t>
  </si>
  <si>
    <t>6b. Mortgage w/LG Fee</t>
  </si>
  <si>
    <t>7.  Loan Closing Costs</t>
  </si>
  <si>
    <t>(1.0% of mortgage)</t>
  </si>
  <si>
    <t xml:space="preserve">  a. Total Closing Costs</t>
  </si>
  <si>
    <t xml:space="preserve">  b. Less paid by Seller</t>
  </si>
  <si>
    <t>8. Current housing expense</t>
  </si>
  <si>
    <t>9. Loan Term (years)</t>
  </si>
  <si>
    <t>10. Interest rate (%)</t>
  </si>
  <si>
    <t xml:space="preserve">  c. Borrower's Closing Cost</t>
  </si>
  <si>
    <t>11. First-time homebuyer (yes or no)</t>
  </si>
  <si>
    <t>12. Appraised Value</t>
  </si>
  <si>
    <t>13. Section 184 Max Loan Limit</t>
  </si>
  <si>
    <t>14. Settlement Requirements/ Mortgage Calculations</t>
  </si>
  <si>
    <t>16. Debts and Obligations</t>
  </si>
  <si>
    <t>Monthly Payment</t>
  </si>
  <si>
    <t>Unpaid Balance</t>
  </si>
  <si>
    <t>a. Contract Sales Price or Construction Cost</t>
  </si>
  <si>
    <t>a. Total installment debt</t>
  </si>
  <si>
    <t>b. Repairs and Improvements</t>
  </si>
  <si>
    <t>b. Child support, etc.</t>
  </si>
  <si>
    <t>c. Sales Concession (subtract this amount)</t>
  </si>
  <si>
    <t>c. Other</t>
  </si>
  <si>
    <t>d. Acquisition costs (sum of lines 14a + b - c)</t>
  </si>
  <si>
    <t>d. Total monthly payments</t>
  </si>
  <si>
    <t>e. Secondary Financing Amount</t>
  </si>
  <si>
    <t>17. Future monthly payments</t>
  </si>
  <si>
    <t>f. Multiply Acquisition cost (line 14d) by</t>
  </si>
  <si>
    <t>a. Principal &amp; Interest - 1st mortgage</t>
  </si>
  <si>
    <t xml:space="preserve">     0.9775 if greater than $50,000</t>
  </si>
  <si>
    <t>b. Homeowner's Association Fee</t>
  </si>
  <si>
    <t xml:space="preserve">     0.9875 if $50,000 or less</t>
  </si>
  <si>
    <t>c. Ground rent/lease payment</t>
  </si>
  <si>
    <t>g. Max Mortgage w/out LG Fee ( lowest of 13,14f, or 18b)</t>
  </si>
  <si>
    <t>d. Principal &amp; Interest - 2nd mortgage</t>
  </si>
  <si>
    <t>h. Mortgage Amount (w/out LG Fee NOT To Exceed 14g)</t>
  </si>
  <si>
    <t>e. Hazard and Flood insurance</t>
  </si>
  <si>
    <t>i. Required investment (line 14d - line 14g + line 7c)</t>
  </si>
  <si>
    <t>f. Taxes &amp; special assessments</t>
  </si>
  <si>
    <t>j. Discounts</t>
  </si>
  <si>
    <t>g. Monthly premium payment</t>
  </si>
  <si>
    <t>k. Prepayable expenses</t>
  </si>
  <si>
    <t>h. Total mortgage payments</t>
  </si>
  <si>
    <t>l. LG Fee paid in cash (Add LG Fee cents)</t>
  </si>
  <si>
    <t>i. Recurring expenses (from line 16d)</t>
  </si>
  <si>
    <t>m. Non-realty / other items (explain below)</t>
  </si>
  <si>
    <t>j. Total fixed payments</t>
  </si>
  <si>
    <t>n. Total requirements (sum of line 14i thru line 14m )</t>
  </si>
  <si>
    <t>18. Ratios / Residual Income</t>
  </si>
  <si>
    <t>o. Amount paid in cash or other (explain)</t>
  </si>
  <si>
    <t>a. Loan-to-Value (14h ÷ (lesser of 12 OR 14d)</t>
  </si>
  <si>
    <r>
      <t xml:space="preserve">p. Amount </t>
    </r>
    <r>
      <rPr>
        <b/>
        <sz val="10"/>
        <rFont val="Arial"/>
        <family val="2"/>
      </rPr>
      <t>to be</t>
    </r>
    <r>
      <rPr>
        <sz val="10"/>
        <rFont val="Arial"/>
        <family val="2"/>
      </rPr>
      <t xml:space="preserve"> paid in cash or other (Explain) (14N-14O)</t>
    </r>
  </si>
  <si>
    <t>b. Value  (line 12) x 0.9775 if &gt; $50,000</t>
  </si>
  <si>
    <t>q. Assets available</t>
  </si>
  <si>
    <t>c.Total fixed payment-to-income (line 17i ÷ line 15f)</t>
  </si>
  <si>
    <t xml:space="preserve">     or (line 12) x 0.9875 if &lt;= $50,000</t>
  </si>
  <si>
    <t>r. 2nd mortgage proceeds ( if applicable)</t>
  </si>
  <si>
    <t>c. Total Fixed DTI Ratio (line 17j /15f)</t>
  </si>
  <si>
    <t>15. Monthly Effective Income</t>
  </si>
  <si>
    <t>d. CLTV (14e + 14h) ÷ (lesser of 12 OR 14d)</t>
  </si>
  <si>
    <t>a. Borrower's base pay</t>
  </si>
  <si>
    <t>19. Contract Sales Price of Property</t>
  </si>
  <si>
    <t>b. Borrower's other earnings (explain)</t>
  </si>
  <si>
    <t>a. 6% of line 19</t>
  </si>
  <si>
    <t>c. Co-borrower's base pay</t>
  </si>
  <si>
    <t>b. Total Seller Contribution</t>
  </si>
  <si>
    <t>d. Co-borrower's other earnings (explain)</t>
  </si>
  <si>
    <t>21. Source of Down Payment Assistance</t>
  </si>
  <si>
    <t>20. Down Payment Assistance Lien</t>
  </si>
  <si>
    <t>e. Net income from real estate</t>
  </si>
  <si>
    <t>22. Total Amount of Gifts</t>
  </si>
  <si>
    <t>21. Source of Down Payment</t>
  </si>
  <si>
    <t>f. Gross monthly income (sum of line 15a thru 15e)</t>
  </si>
  <si>
    <t>Comments: (attach additional paper if needed)</t>
  </si>
  <si>
    <t>23. Borrower's CAIVR #</t>
  </si>
  <si>
    <t>24. Co-borrower's CAIVR #</t>
  </si>
  <si>
    <t>25. Clear LDP / GSA (Y / N)?</t>
  </si>
  <si>
    <t xml:space="preserve">I hereby certify that all the information stated herein, as well as any information provided in the accompaniment herewith, is true and accurate.  </t>
  </si>
  <si>
    <t>Final Application decision</t>
  </si>
  <si>
    <t>Direct Guarantee (DG) Underwriter's Name</t>
  </si>
  <si>
    <t>DG #</t>
  </si>
  <si>
    <t xml:space="preserve">DG Underwriter's Signature </t>
  </si>
  <si>
    <t>Date</t>
  </si>
  <si>
    <t>Approved</t>
  </si>
  <si>
    <t>Rejected</t>
  </si>
  <si>
    <t>Form HUD-50175 (MM/2024)</t>
  </si>
  <si>
    <t xml:space="preserve">No Cash Out Refinances </t>
  </si>
  <si>
    <t>Type of Refinance ( mark with X )</t>
  </si>
  <si>
    <t xml:space="preserve">  a. Streamlined with Appraisal</t>
  </si>
  <si>
    <t xml:space="preserve">  b. Credit Qualifying Refinance</t>
  </si>
  <si>
    <r>
      <t xml:space="preserve">  a.</t>
    </r>
    <r>
      <rPr>
        <sz val="14"/>
        <rFont val="Arial"/>
        <family val="2"/>
      </rPr>
      <t xml:space="preserve"> </t>
    </r>
    <r>
      <rPr>
        <sz val="10"/>
        <rFont val="Arial"/>
        <family val="2"/>
      </rPr>
      <t xml:space="preserve">Married          </t>
    </r>
  </si>
  <si>
    <t>(1.0% of max. mortgage)</t>
  </si>
  <si>
    <t>a. Unpaid Principal Balance</t>
  </si>
  <si>
    <t>a. Total Debt</t>
  </si>
  <si>
    <t>b. Interest Due to payoff</t>
  </si>
  <si>
    <t>c. Subordinate Mortgage(s) Unpaid Balance</t>
  </si>
  <si>
    <t>d. Subordinate Mortgage(s) Interest Due</t>
  </si>
  <si>
    <t>e. Required Repairs (completed prior to closing)</t>
  </si>
  <si>
    <t>f. Borrower's - paid Closing Costs (from line 7c)</t>
  </si>
  <si>
    <t>g. Prepayable Expenses</t>
  </si>
  <si>
    <t>h. Discount points</t>
  </si>
  <si>
    <t>i. Total Costs (sum of lines 14a though h)</t>
  </si>
  <si>
    <t>j. Max Mortgage w/out LG Fee ( lowest of 13,14i, or 18b)</t>
  </si>
  <si>
    <t>k. Mortgage Amount (w/out LG Fee not to exceed 14j)</t>
  </si>
  <si>
    <t>l. Actual Payoff Amounts from All Liens</t>
  </si>
  <si>
    <t>m. Required investment (line 14l - line 14k)</t>
  </si>
  <si>
    <t>n. LG Fee paid in cash (Add LG Fee cents)</t>
  </si>
  <si>
    <t>o. Non-realty/ other items (see 14e &amp; explain)</t>
  </si>
  <si>
    <t>p. Total requirements (sum of line 14m thru line 14o )</t>
  </si>
  <si>
    <t>q. Amount paid in cash or other (explain)</t>
  </si>
  <si>
    <t>a. Loan - to - Value (line 14k ÷ line 12)</t>
  </si>
  <si>
    <t>r. Amount to be paid in cash (sum of line 14p thru 14q)</t>
  </si>
  <si>
    <t>s. Assets available</t>
  </si>
  <si>
    <r>
      <t xml:space="preserve">c.Total fixed payment-to-income </t>
    </r>
    <r>
      <rPr>
        <sz val="9"/>
        <rFont val="Arial"/>
        <family val="2"/>
      </rPr>
      <t>(line 17i ÷ line 15f)</t>
    </r>
  </si>
  <si>
    <t>20. Down Payment Assistance</t>
  </si>
  <si>
    <t>d. CLTV (14c + 14k) ÷ 12</t>
  </si>
  <si>
    <t>19. Down Payment Assistance Lien</t>
  </si>
  <si>
    <t xml:space="preserve">20. Source of Down Payment </t>
  </si>
  <si>
    <t>21. Total Amount of Gifts</t>
  </si>
  <si>
    <t>22. Borrower's CAIVR #</t>
  </si>
  <si>
    <t>23. Co-borrower's CAIVR #</t>
  </si>
  <si>
    <t>24. Clear LDP / GSA (Y / N)?</t>
  </si>
  <si>
    <t>Direct Guarantee (DG)    Underwriter's Name</t>
  </si>
  <si>
    <t>Cash Out Refinance Transactions</t>
  </si>
  <si>
    <t>Type of Refinance</t>
  </si>
  <si>
    <t>Credit Qualifying with Cash Out</t>
  </si>
  <si>
    <t>X</t>
  </si>
  <si>
    <t>a. First mortgage  - payoff amount</t>
  </si>
  <si>
    <t>Total Debt</t>
  </si>
  <si>
    <t>b. Subordinate mortgage(s) - payoff amount</t>
  </si>
  <si>
    <t>c. Total debts to be paid off at closing</t>
  </si>
  <si>
    <t>d. Required Repairs (completed prior to closing)</t>
  </si>
  <si>
    <t>e. Borrower's - paid Closing Costs (from line 7c)</t>
  </si>
  <si>
    <t>f. Prepayable Expenses</t>
  </si>
  <si>
    <t>g. Discount points</t>
  </si>
  <si>
    <t>h. Total Costs (sum of lines 14a though g)</t>
  </si>
  <si>
    <t>i. Max Mortgage w/out LG Fee (lowest of 13, 14h, or 18b)</t>
  </si>
  <si>
    <t>j. Mortgage Amount (w/out LG Fee not to exceed 14i)</t>
  </si>
  <si>
    <t>m. Non-realty/ other items (explain)</t>
  </si>
  <si>
    <t>g. Monthly premium payments</t>
  </si>
  <si>
    <t>n. Amount paid in advance to lender (explain)</t>
  </si>
  <si>
    <r>
      <t xml:space="preserve">o. Net cash back to borrower </t>
    </r>
    <r>
      <rPr>
        <b/>
        <sz val="10"/>
        <rFont val="Arial"/>
        <family val="2"/>
      </rPr>
      <t>**</t>
    </r>
  </si>
  <si>
    <t>p. Assets available</t>
  </si>
  <si>
    <t xml:space="preserve">b. Value  (line 12) x 0.85 </t>
  </si>
  <si>
    <t>a. Loan - to - Value (line 14j ÷ line 12)</t>
  </si>
  <si>
    <t xml:space="preserve">b. Value (line 12) x 0.85  </t>
  </si>
  <si>
    <r>
      <t xml:space="preserve">c. Total Fixed DTI Ratio (line 17j /15f) </t>
    </r>
    <r>
      <rPr>
        <b/>
        <sz val="10"/>
        <rFont val="Arial"/>
        <family val="2"/>
      </rPr>
      <t>**</t>
    </r>
  </si>
  <si>
    <t>d. CLTV (14j + 19)</t>
  </si>
  <si>
    <t>f. Gross monthly income</t>
  </si>
  <si>
    <r>
      <t xml:space="preserve">I hereby certify that all the information stated herein, as well as any information provided in the accompaniement herewith, is true and accurate.  </t>
    </r>
    <r>
      <rPr>
        <b/>
        <sz val="8"/>
        <rFont val="Times New Roman"/>
        <family val="1"/>
      </rPr>
      <t/>
    </r>
  </si>
  <si>
    <t>Single-Close Construction on Land Owned by the Borrower</t>
  </si>
  <si>
    <t>a. Payoff of existing lien (if applicable)</t>
  </si>
  <si>
    <t>b. Cost of Repairs &amp; Improvements</t>
  </si>
  <si>
    <t>Streamline Refinance</t>
  </si>
  <si>
    <t>Non-Credit Qual___ Credit Qual___</t>
  </si>
  <si>
    <t>12. Appraisal Amount</t>
  </si>
  <si>
    <t xml:space="preserve">b. Interest Due to payoff </t>
  </si>
  <si>
    <t xml:space="preserve">d. Subordinate Mortgage(s) Interest Due </t>
  </si>
  <si>
    <t>c. Total Fixed DTI Ratio (line 17i /15f)</t>
  </si>
  <si>
    <t>19. Down Payment Assistance</t>
  </si>
  <si>
    <t>20. Source of Down Payment</t>
  </si>
  <si>
    <t>Amortization and Fee Schedule</t>
  </si>
  <si>
    <t>1. Case Number</t>
  </si>
  <si>
    <t>2a. Borrower</t>
  </si>
  <si>
    <t>2b. Co-Borrower</t>
  </si>
  <si>
    <t>3. Property Address</t>
  </si>
  <si>
    <t xml:space="preserve">4a. City </t>
  </si>
  <si>
    <t>4b. State</t>
  </si>
  <si>
    <t>4c. Zip Code</t>
  </si>
  <si>
    <t xml:space="preserve">Please Enter Values </t>
  </si>
  <si>
    <t>Loan summary</t>
  </si>
  <si>
    <t>5. Note amount</t>
  </si>
  <si>
    <t>Scheduled payment</t>
  </si>
  <si>
    <t>6. Annual interest rate</t>
  </si>
  <si>
    <t>Scheduled number of payments</t>
  </si>
  <si>
    <t>7. Loan period in years</t>
  </si>
  <si>
    <t>Actual number of payments</t>
  </si>
  <si>
    <t>Number of payments per year</t>
  </si>
  <si>
    <t>Total early payments</t>
  </si>
  <si>
    <t>8. First payment of loan</t>
  </si>
  <si>
    <t>Total interest</t>
  </si>
  <si>
    <t>LTV basis</t>
  </si>
  <si>
    <t>12. LG Upfront %</t>
  </si>
  <si>
    <t>9. LTV % from MCAW</t>
  </si>
  <si>
    <t>13. LG Annual Fee %</t>
  </si>
  <si>
    <t>10. Optional extra payments</t>
  </si>
  <si>
    <t>Total Upfront Fee Collected</t>
  </si>
  <si>
    <t>11. Base Mortgage amount</t>
  </si>
  <si>
    <t>Total Annual Fee Collected</t>
  </si>
  <si>
    <t>PmtNo.</t>
  </si>
  <si>
    <t>Payment Date</t>
  </si>
  <si>
    <t>Beginning Balance</t>
  </si>
  <si>
    <t>Scheduled Payment</t>
  </si>
  <si>
    <t>Extra Payment</t>
  </si>
  <si>
    <t>Total Payment</t>
  </si>
  <si>
    <t>Principal</t>
  </si>
  <si>
    <t>Interest</t>
  </si>
  <si>
    <t>Ending Balance</t>
  </si>
  <si>
    <t>Cumulative Interest</t>
  </si>
  <si>
    <t>Payment Year</t>
  </si>
  <si>
    <t>Avg. UPB</t>
  </si>
  <si>
    <t>Avg. UPB * Annual %</t>
  </si>
  <si>
    <t>Annual Fee Assessed</t>
  </si>
  <si>
    <t>Monthly Fee Assessed</t>
  </si>
  <si>
    <t>Current LTV%</t>
  </si>
  <si>
    <t>Previous editions obsolete</t>
  </si>
  <si>
    <t>Single Close Maximum Worksheet</t>
  </si>
  <si>
    <t>184 Maximum Mortgage Worksheet for Rehabilitation and Single Close Loans</t>
  </si>
  <si>
    <t>Lender:</t>
  </si>
  <si>
    <t>Borrower(s):</t>
  </si>
  <si>
    <t>Property Address:</t>
  </si>
  <si>
    <t>ALLOWABLE COSTS FOR REHABILITATION OR SINGLE CLOSE LOANS</t>
  </si>
  <si>
    <t>1. Total Costs of Repair or Construction Costs (from Specification of Repair or Contractor write-up)</t>
  </si>
  <si>
    <t>Land Value or Cost:</t>
  </si>
  <si>
    <t>Purchase Price For Manufactured or Modular Home:</t>
  </si>
  <si>
    <t>Manufactured or Modular Home Construction Costs:</t>
  </si>
  <si>
    <t>Site Built Home Construction Costs:</t>
  </si>
  <si>
    <t>2. Contingency Reserve on Construction Costs (10%)</t>
  </si>
  <si>
    <t>3. Contingency Reserve on Site Work for Manufactured Construction (10%)</t>
  </si>
  <si>
    <t xml:space="preserve">4. Inspection Fees : </t>
  </si>
  <si>
    <t># of Fees  X</t>
  </si>
  <si>
    <t>$ per inspection =</t>
  </si>
  <si>
    <t xml:space="preserve">5. Title Update Fees : </t>
  </si>
  <si>
    <t>$ per draw =</t>
  </si>
  <si>
    <t xml:space="preserve">6. Mortgage Payment Escrowed: </t>
  </si>
  <si>
    <t># of Months X</t>
  </si>
  <si>
    <t>$ per monthly payment =</t>
  </si>
  <si>
    <t>7. SUBTOTAL for Rehabilitation or Construction Escrow Account (Total of 1 - 5)</t>
  </si>
  <si>
    <t>8. Less: Balance Remaining for LAND purchase:</t>
  </si>
  <si>
    <t>9. Less: Minimum of 10% Deposit for Manufactured Home purchase:</t>
  </si>
  <si>
    <t>10. Less: Architectural and Engineering Fees:</t>
  </si>
  <si>
    <t>11. SUBTOTAL for release at closing (Total of 7 - 10)</t>
  </si>
  <si>
    <r>
      <t xml:space="preserve">12. Total Land Equity: </t>
    </r>
    <r>
      <rPr>
        <sz val="10"/>
        <color indexed="8"/>
        <rFont val="Arial"/>
        <family val="2"/>
      </rPr>
      <t>Land Value/Cost(line 1) - Balance Remaining for Land purchase (line 8)</t>
    </r>
  </si>
  <si>
    <r>
      <rPr>
        <sz val="10"/>
        <color indexed="8"/>
        <rFont val="Arial"/>
        <family val="2"/>
      </rPr>
      <t>Comments: Use this space to explain any details of the construction costs that the Underwriter should be aware of.</t>
    </r>
  </si>
  <si>
    <t>Note: These figures will need to transfer to the Acquisition MCAW in the appropriate fields.</t>
  </si>
  <si>
    <t>Field</t>
  </si>
  <si>
    <t>MCAW Line</t>
  </si>
  <si>
    <t>14a.</t>
  </si>
  <si>
    <t>14q.</t>
  </si>
  <si>
    <t>Signature of Direct Guarantee (DG) Underwriter</t>
  </si>
  <si>
    <t>Net Tangible Benefit Worksheet</t>
  </si>
  <si>
    <t>Borrower 1 Name:</t>
  </si>
  <si>
    <t>184 Net Tangible Benefit Worksheet for Streamline and Credit Qualifying Rate &amp; Term Refinances</t>
  </si>
  <si>
    <t>Borrower 2 Name:</t>
  </si>
  <si>
    <t>Property City, State Zip:</t>
  </si>
  <si>
    <t>Loan Information</t>
  </si>
  <si>
    <t>Place X in Box to Left if reduction in term for new loan</t>
  </si>
  <si>
    <t>New Loan</t>
  </si>
  <si>
    <t>Previous Loan</t>
  </si>
  <si>
    <t>Section 184 Case #:</t>
  </si>
  <si>
    <t>Proposed Loan Closing Date:</t>
  </si>
  <si>
    <t>First Payment Date:</t>
  </si>
  <si>
    <t>Loan Amount:</t>
  </si>
  <si>
    <t>Loan Term (years):</t>
  </si>
  <si>
    <t>Loan Maturity Date:</t>
  </si>
  <si>
    <t>Fixed Rate</t>
  </si>
  <si>
    <t>Type of Loan:</t>
  </si>
  <si>
    <t>Adjustable Rate</t>
  </si>
  <si>
    <t>Interest Rate:</t>
  </si>
  <si>
    <t>Balloon</t>
  </si>
  <si>
    <t>Loan - to - Value:</t>
  </si>
  <si>
    <t>Monthly Payment (P+I):</t>
  </si>
  <si>
    <t>DG UNDERWRITER TO COMMENT ON BORROWERS NET TANGIBLE BENEFIT (LIST MULTIPLE IF NECESSARY)</t>
  </si>
  <si>
    <t>x</t>
  </si>
  <si>
    <t>(Lender)</t>
  </si>
  <si>
    <t>date</t>
  </si>
  <si>
    <t xml:space="preserve">          /             /             </t>
  </si>
  <si>
    <t>(Borrower)</t>
  </si>
  <si>
    <t>(Co-borrower)</t>
  </si>
  <si>
    <t>Warning: HUD will prosecute false claims and statements. Conviction may result in criminal and/or civil penalties (18 U.S.C. 1001, 1010, 1012; 31 U.S.C §§ 3729, 3802)</t>
  </si>
  <si>
    <t>oka</t>
  </si>
  <si>
    <t>Warning:  HUD will prosecute false claims and statements. Conviction may result in criminal and/or civil penalties (18 U.S.C. 1001, 1010, 1012; 31 U.S.C §§ 3729, 3802)</t>
  </si>
  <si>
    <t>Warning:  HUD will prosecute false claims and statements.  Conviction may result in criminal and/or civil penalties (18 U.S.C. 1001, 1010, 1012; 31 U.S.C §§ 3729, 3802)</t>
  </si>
  <si>
    <r>
      <t>Privacy Act Statement:</t>
    </r>
    <r>
      <rPr>
        <sz val="8"/>
        <rFont val="Times New Roman"/>
        <family val="1"/>
      </rPr>
      <t xml:space="preserve"> This statement is provided pursuant to the Privacy Act of 1974, 5 USC § 552a. The authority for collecting personally identifiable information (PII) in the Regulatory Consistency Communication Board (RCCB) Electronic Feedback Form is based in Section 313 of Public Law 112-95.</t>
    </r>
  </si>
  <si>
    <r>
      <t xml:space="preserve">Privacy Act Statement: </t>
    </r>
    <r>
      <rPr>
        <sz val="7"/>
        <rFont val="Arial"/>
        <family val="2"/>
      </rPr>
      <t>This statement is provided pursuant to the Privacy Act of 1974, 5 USC § 552a. The authority for collecting personally identifiable information (PII) in the Regulatory Consistency Communication Board (RCCB) Electronic Feedback Form is based in Section 313 of Public Law 112-95.</t>
    </r>
  </si>
  <si>
    <r>
      <t xml:space="preserve">Privacy Act Statement: </t>
    </r>
    <r>
      <rPr>
        <sz val="8"/>
        <rFont val="Arial"/>
        <family val="2"/>
      </rPr>
      <t>This statement is provided pursuant to the Privacy Act of 1974, 5 USC § 552a. The authority for collecting personally identifiable information (PII) in the Regulatory Consistency Communication Board (RCCB) Electronic Feedback Form is based in Section 313 of Public Law 112-95.</t>
    </r>
  </si>
  <si>
    <t>Form HUD-50175 (MM/YYYY)</t>
  </si>
  <si>
    <r>
      <t>Burden Notice</t>
    </r>
    <r>
      <rPr>
        <sz val="7"/>
        <rFont val="Arial"/>
        <family val="2"/>
      </rPr>
      <t>: This information is required for the U.S. Department of Housing and Urban Development (HUD) to determine whether a loan is eligible for a loan guarantee under the Section 184 Indian Housing Loan Guarantee program. Public reporting burden for this collection of information is estimated to average 10 minutes per response, including the time for searching existing data sources, gathering and maintaining the data needed, and completing and reviewing the collection of information. Send comments regarding this burden estimate or any other aspect of this collection of information, including suggestions to reduce this burden, to the Reports Management Officer, REE,U.S. Department of Housing and Urban Development, Office of the Chief Data Officer, R, 451 7th St SW, Room 8210, Washington, DC 20410-5000. When providing comments, please refer to OMB Approval No. 2577-0200. HUD may not collect this information, and you are not required to complete this form, unless it displays a valid OMB control number. HUD is authorized to solicit the information requested in the form by virtue of Title 12, United States Code, Section 1715z-13a, and regulations promulgated thereunder at Title 24, Code of Federal Regulations, Part 1005. While no assurance of confidentiality is pledged to respondents, HUD generally discloses this data only in response to a Freedom of Information Act request.</t>
    </r>
  </si>
  <si>
    <r>
      <t>Burden Notice</t>
    </r>
    <r>
      <rPr>
        <sz val="7"/>
        <rFont val="Arial"/>
        <family val="2"/>
      </rPr>
      <t>: This information is required for the U.S. Department of Housing and Urban Development (HUD) to determine whether a loan is eligible for a loan guarantee under the Section 184 Indian Housing Loan Guarantee program. Public reporting burden for this collection of information is estimated to average 10 minutes per response, including the time for searching existing data sources, gathering and maintaining the data needed, and completing and reviewing the collection of information. Send comments regarding this burden estimate or any other aspect of this collection of information, including suggestions to reduce this burden, to the Reports Management Officer, REE, U.S. Department of Housing and Urban Development, Office of the Chief Data Officer, R, 451 7th St SW, Room 8210, Washington, DC 20410-5000. When providing comments, please refer to OMB Approval No. 2577-0200. HUD may not collect this information, and you are not required to complete this form, unless it displays a valid OMB control number. HUD is authorized to solicit the information requested in the form by virtue of Title 12, United States Code, Section 1715z-13a, and regulations promulgated thereunder at Title 24, Code of Federal Regulations, Part 1005. While no assurance of confidentiality is pledged to respondents, HUD generally discloses this data only in response to a Freedom of Information Act request.</t>
    </r>
  </si>
  <si>
    <r>
      <t>Burden Notice</t>
    </r>
    <r>
      <rPr>
        <sz val="7"/>
        <rFont val="Arial"/>
        <family val="2"/>
      </rPr>
      <t>: This information is required for the U.S. Department of Housing and Urban Development (HUD) to determine whether a loan is eligible for a loan guarantee under the Section 184 Indian Housing Loan Guarantee program. Public reporting burden for this collection of information is estimated to average 10 minutes per response, including the time for searching existing data sources, gathering and maintaining the data needed, and completing and reviewing the collection of information. Send comments regarding this burden estimate or any other aspect of this collection of information, including suggestions to reduce this burden, to the Reports Management Officer, REEU.S. Department of Housing and Urban Development, Office of the Chief Data Officer, R, 451 7th St SW, Room 8210, Washington, DC 20410-5000. When providing comments, please refer to OMB Approval No. 2577-0200. HUD may not collect this information, and you are not required to complete this form, unless it displays a valid OMB control number. HUD is authorized to solicit the information requested in the form by virtue of Title 12, United States Code, Section 1715z-13a, and regulations promulgated thereunder at Title 24, Code of Federal Regulations, Part 1005. While no assurance of confidentiality is pledged to respondents, HUD generally discloses this data only in response to a Freedom of Information Act request.</t>
    </r>
  </si>
  <si>
    <t>Burden Notice: The public reporting burden for this collection of information is estimated to average 10 minutes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forms to this address. This agency may not conduct or sponsor, and a person is not required to respond to, a collection of information unless the collection displays a valid OMB control number. HUD collects this information to determine whether a loan is eligible for a loan guarantee under the Section 184 Indian Housing Loan Guarantee program and/or the Section 184A Native Hawaiian Housing Loan Guarantee program. HUD is authorized to solicit the information requested in the form by virtue of Title 12, United States Code, Section 1715z-13a and 1715z-13b, and regulations promulgated thereunder at Title 24, Code of Federal Regulations, Parts 1005 and 1007. While no assurance of confidentiality is pledged to respondents, HUD generally discloses this data only in response to a Freedom of Information Act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</si>
</sst>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164" formatCode="&quot;$&quot;#,##0.00"/>
    <numFmt numFmtId="165" formatCode="&quot;$&quot;#,##0"/>
    <numFmt numFmtId="166" formatCode="0.000%"/>
    <numFmt numFmtId="167" formatCode="[$-409]d\-mmm\-yy;@"/>
    <numFmt numFmtId="168" formatCode="m/d/yy;@"/>
    <numFmt numFmtId="169" formatCode="mm/dd/yy;@"/>
    <numFmt numFmtId="170" formatCode="0_)"/>
    <numFmt numFmtId="171" formatCode="&quot;$&quot;#,##0.000"/>
  </numFmts>
  <fonts count="39" x14ac:knownFonts="1">
    <font>
      <sz val="10"/>
      <name val="Arial"/>
    </font>
    <font>
      <sz val="10"/>
      <name val="Arial"/>
      <family val="2"/>
    </font>
    <font>
      <sz val="8"/>
      <name val="Arial"/>
      <family val="2"/>
    </font>
    <font>
      <sz val="10"/>
      <name val="Times New Roman"/>
      <family val="1"/>
    </font>
    <font>
      <b/>
      <sz val="8"/>
      <name val="Times New Roman"/>
      <family val="1"/>
    </font>
    <font>
      <u/>
      <sz val="10"/>
      <name val="Arial"/>
      <family val="2"/>
    </font>
    <font>
      <b/>
      <sz val="16"/>
      <name val="Arial"/>
      <family val="2"/>
    </font>
    <font>
      <sz val="14"/>
      <name val="Arial"/>
      <family val="2"/>
    </font>
    <font>
      <sz val="12"/>
      <name val="Arial"/>
      <family val="2"/>
    </font>
    <font>
      <b/>
      <sz val="10"/>
      <name val="Arial"/>
      <family val="2"/>
    </font>
    <font>
      <b/>
      <sz val="12"/>
      <name val="Arial"/>
      <family val="2"/>
    </font>
    <font>
      <sz val="9"/>
      <name val="Arial"/>
      <family val="2"/>
    </font>
    <font>
      <b/>
      <sz val="9"/>
      <name val="Arial"/>
      <family val="2"/>
    </font>
    <font>
      <sz val="10"/>
      <color theme="0"/>
      <name val="Arial"/>
      <family val="2"/>
    </font>
    <font>
      <sz val="20"/>
      <name val="Arial"/>
      <family val="2"/>
    </font>
    <font>
      <sz val="10"/>
      <color rgb="FFCCFFFF"/>
      <name val="Arial"/>
      <family val="2"/>
    </font>
    <font>
      <sz val="16"/>
      <name val="Arial"/>
      <family val="2"/>
    </font>
    <font>
      <sz val="10"/>
      <color theme="1"/>
      <name val="Arial"/>
      <family val="2"/>
    </font>
    <font>
      <sz val="11"/>
      <color theme="1"/>
      <name val="Arial"/>
      <family val="2"/>
    </font>
    <font>
      <sz val="12"/>
      <color theme="1"/>
      <name val="Arial"/>
      <family val="2"/>
    </font>
    <font>
      <b/>
      <sz val="12"/>
      <color theme="1"/>
      <name val="Arial"/>
      <family val="2"/>
    </font>
    <font>
      <b/>
      <sz val="11"/>
      <color theme="1"/>
      <name val="Arial"/>
      <family val="2"/>
    </font>
    <font>
      <sz val="10"/>
      <color indexed="8"/>
      <name val="Arial"/>
      <family val="2"/>
    </font>
    <font>
      <b/>
      <u/>
      <sz val="14"/>
      <color theme="1"/>
      <name val="Arial"/>
      <family val="2"/>
    </font>
    <font>
      <b/>
      <sz val="14"/>
      <color theme="1"/>
      <name val="Arial"/>
      <family val="2"/>
    </font>
    <font>
      <b/>
      <sz val="10"/>
      <color theme="1"/>
      <name val="Arial"/>
      <family val="2"/>
    </font>
    <font>
      <sz val="14"/>
      <color theme="1"/>
      <name val="Arial"/>
      <family val="2"/>
    </font>
    <font>
      <u/>
      <sz val="12"/>
      <color theme="1"/>
      <name val="Arial"/>
      <family val="2"/>
    </font>
    <font>
      <sz val="14"/>
      <color theme="0"/>
      <name val="Arial"/>
      <family val="2"/>
    </font>
    <font>
      <sz val="11"/>
      <name val="Arial"/>
      <family val="2"/>
    </font>
    <font>
      <b/>
      <u/>
      <sz val="10"/>
      <name val="Arial"/>
      <family val="2"/>
    </font>
    <font>
      <u val="singleAccounting"/>
      <sz val="10"/>
      <name val="Arial"/>
      <family val="2"/>
    </font>
    <font>
      <b/>
      <sz val="7"/>
      <name val="Arial"/>
      <family val="2"/>
    </font>
    <font>
      <sz val="7"/>
      <name val="Arial"/>
      <family val="2"/>
    </font>
    <font>
      <b/>
      <sz val="10"/>
      <color rgb="FFED0000"/>
      <name val="Arial"/>
      <family val="2"/>
    </font>
    <font>
      <b/>
      <u/>
      <sz val="10"/>
      <color rgb="FFED0000"/>
      <name val="Arial"/>
      <family val="2"/>
    </font>
    <font>
      <b/>
      <sz val="10"/>
      <color theme="1" tint="0.34998626667073579"/>
      <name val="Arial"/>
      <family val="2"/>
    </font>
    <font>
      <sz val="10"/>
      <name val="Latha"/>
      <family val="2"/>
    </font>
    <font>
      <sz val="8"/>
      <name val="Times New Roman"/>
      <family val="1"/>
    </font>
  </fonts>
  <fills count="9">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D3F5F9"/>
        <bgColor indexed="64"/>
      </patternFill>
    </fill>
    <fill>
      <patternFill patternType="solid">
        <fgColor rgb="FF808080"/>
        <bgColor indexed="64"/>
      </patternFill>
    </fill>
    <fill>
      <patternFill patternType="solid">
        <fgColor theme="6"/>
        <bgColor indexed="64"/>
      </patternFill>
    </fill>
    <fill>
      <patternFill patternType="solid">
        <fgColor rgb="FFCCFFFF"/>
        <bgColor indexed="64"/>
      </patternFill>
    </fill>
    <fill>
      <patternFill patternType="solid">
        <fgColor theme="0" tint="-0.249977111117893"/>
        <bgColor indexed="64"/>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
      <left/>
      <right style="thin">
        <color indexed="64"/>
      </right>
      <top style="thin">
        <color theme="2" tint="-9.9978637043366805E-2"/>
      </top>
      <bottom style="thin">
        <color theme="2" tint="-9.9978637043366805E-2"/>
      </bottom>
      <diagonal/>
    </border>
    <border>
      <left/>
      <right/>
      <top/>
      <bottom style="medium">
        <color indexed="64"/>
      </bottom>
      <diagonal/>
    </border>
    <border>
      <left/>
      <right/>
      <top style="thin">
        <color indexed="64"/>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right style="thin">
        <color auto="1"/>
      </right>
      <top style="thin">
        <color auto="1"/>
      </top>
      <bottom style="thin">
        <color theme="2" tint="-9.9978637043366805E-2"/>
      </bottom>
      <diagonal/>
    </border>
  </borders>
  <cellStyleXfs count="2">
    <xf numFmtId="0" fontId="0" fillId="0" borderId="0"/>
    <xf numFmtId="44" fontId="1" fillId="0" borderId="0" applyFont="0" applyFill="0" applyBorder="0" applyAlignment="0" applyProtection="0"/>
  </cellStyleXfs>
  <cellXfs count="547">
    <xf numFmtId="0" fontId="0" fillId="0" borderId="0" xfId="0"/>
    <xf numFmtId="0" fontId="3" fillId="0" borderId="0" xfId="0" applyFont="1"/>
    <xf numFmtId="0" fontId="1" fillId="0" borderId="0" xfId="0" applyFont="1"/>
    <xf numFmtId="0" fontId="3" fillId="4" borderId="1" xfId="0" applyFont="1" applyFill="1" applyBorder="1" applyProtection="1">
      <protection locked="0"/>
    </xf>
    <xf numFmtId="0" fontId="1" fillId="0" borderId="0" xfId="0" applyFont="1" applyAlignment="1">
      <alignment horizontal="center"/>
    </xf>
    <xf numFmtId="0" fontId="8" fillId="0" borderId="0" xfId="0" applyFont="1"/>
    <xf numFmtId="0" fontId="9" fillId="0" borderId="0" xfId="0" applyFont="1"/>
    <xf numFmtId="164" fontId="11" fillId="0" borderId="7" xfId="1" applyNumberFormat="1" applyFont="1" applyFill="1" applyBorder="1" applyProtection="1"/>
    <xf numFmtId="164" fontId="11" fillId="0" borderId="7" xfId="1" applyNumberFormat="1" applyFont="1" applyFill="1" applyBorder="1" applyAlignment="1">
      <alignment horizontal="right"/>
    </xf>
    <xf numFmtId="0" fontId="1" fillId="2" borderId="7" xfId="0" applyFont="1" applyFill="1" applyBorder="1"/>
    <xf numFmtId="164" fontId="11" fillId="4" borderId="7" xfId="1" applyNumberFormat="1" applyFont="1" applyFill="1" applyBorder="1" applyProtection="1">
      <protection locked="0"/>
    </xf>
    <xf numFmtId="164" fontId="11" fillId="3" borderId="7" xfId="1" applyNumberFormat="1" applyFont="1" applyFill="1" applyBorder="1" applyAlignment="1" applyProtection="1">
      <alignment horizontal="right"/>
    </xf>
    <xf numFmtId="164" fontId="11" fillId="4" borderId="7" xfId="1" applyNumberFormat="1" applyFont="1" applyFill="1" applyBorder="1" applyAlignment="1" applyProtection="1">
      <alignment horizontal="right"/>
      <protection locked="0"/>
    </xf>
    <xf numFmtId="164" fontId="11" fillId="3" borderId="7" xfId="0" applyNumberFormat="1" applyFont="1" applyFill="1" applyBorder="1"/>
    <xf numFmtId="164" fontId="11" fillId="0" borderId="7" xfId="0" applyNumberFormat="1" applyFont="1" applyBorder="1"/>
    <xf numFmtId="1" fontId="1" fillId="0" borderId="0" xfId="0" applyNumberFormat="1" applyFont="1"/>
    <xf numFmtId="164" fontId="11" fillId="4" borderId="7" xfId="0" applyNumberFormat="1" applyFont="1" applyFill="1" applyBorder="1" applyProtection="1">
      <protection locked="0"/>
    </xf>
    <xf numFmtId="164" fontId="11" fillId="0" borderId="7" xfId="1" applyNumberFormat="1" applyFont="1" applyFill="1" applyBorder="1" applyAlignment="1" applyProtection="1">
      <alignment horizontal="right"/>
    </xf>
    <xf numFmtId="0" fontId="9" fillId="0" borderId="13" xfId="0" applyFont="1" applyBorder="1"/>
    <xf numFmtId="10" fontId="11" fillId="0" borderId="12" xfId="0" applyNumberFormat="1" applyFont="1" applyBorder="1" applyAlignment="1">
      <alignment horizontal="right"/>
    </xf>
    <xf numFmtId="10" fontId="1" fillId="0" borderId="7" xfId="0" applyNumberFormat="1" applyFont="1" applyBorder="1"/>
    <xf numFmtId="0" fontId="13" fillId="0" borderId="0" xfId="0" applyFont="1"/>
    <xf numFmtId="0" fontId="1" fillId="4" borderId="13" xfId="0" applyFont="1" applyFill="1" applyBorder="1"/>
    <xf numFmtId="0" fontId="1" fillId="4" borderId="3" xfId="0" applyFont="1" applyFill="1" applyBorder="1" applyAlignment="1" applyProtection="1">
      <alignment vertical="top" wrapText="1"/>
      <protection locked="0"/>
    </xf>
    <xf numFmtId="0" fontId="1" fillId="4" borderId="0" xfId="0" applyFont="1" applyFill="1" applyAlignment="1" applyProtection="1">
      <alignment vertical="top" wrapText="1"/>
      <protection locked="0"/>
    </xf>
    <xf numFmtId="164" fontId="1" fillId="0" borderId="1" xfId="1" applyNumberFormat="1" applyFont="1" applyFill="1" applyBorder="1" applyAlignment="1" applyProtection="1">
      <alignment horizontal="center"/>
      <protection locked="0"/>
    </xf>
    <xf numFmtId="164" fontId="9" fillId="0" borderId="0" xfId="0" applyNumberFormat="1" applyFont="1" applyAlignment="1" applyProtection="1">
      <alignment horizontal="center"/>
      <protection locked="0"/>
    </xf>
    <xf numFmtId="164" fontId="9" fillId="0" borderId="23" xfId="0" applyNumberFormat="1" applyFont="1" applyBorder="1" applyAlignment="1" applyProtection="1">
      <alignment horizontal="center"/>
      <protection locked="0"/>
    </xf>
    <xf numFmtId="164" fontId="1" fillId="4" borderId="17" xfId="0" applyNumberFormat="1" applyFont="1" applyFill="1" applyBorder="1" applyAlignment="1" applyProtection="1">
      <alignment horizontal="center"/>
      <protection locked="0"/>
    </xf>
    <xf numFmtId="164" fontId="1" fillId="4" borderId="18" xfId="0" applyNumberFormat="1" applyFont="1" applyFill="1" applyBorder="1" applyAlignment="1" applyProtection="1">
      <alignment horizontal="center"/>
      <protection locked="0"/>
    </xf>
    <xf numFmtId="0" fontId="9" fillId="0" borderId="5" xfId="0" applyFont="1" applyBorder="1"/>
    <xf numFmtId="0" fontId="1" fillId="4" borderId="12" xfId="0" applyFont="1" applyFill="1" applyBorder="1" applyAlignment="1" applyProtection="1">
      <alignment horizontal="left"/>
      <protection locked="0"/>
    </xf>
    <xf numFmtId="0" fontId="15" fillId="4" borderId="8" xfId="0" applyFont="1" applyFill="1" applyBorder="1" applyProtection="1">
      <protection locked="0"/>
    </xf>
    <xf numFmtId="0" fontId="1" fillId="0" borderId="14" xfId="0" applyFont="1" applyBorder="1"/>
    <xf numFmtId="0" fontId="9" fillId="0" borderId="6" xfId="0" applyFont="1" applyBorder="1"/>
    <xf numFmtId="0" fontId="1" fillId="4" borderId="12" xfId="0" applyFont="1" applyFill="1" applyBorder="1" applyAlignment="1" applyProtection="1">
      <alignment horizontal="center"/>
      <protection locked="0"/>
    </xf>
    <xf numFmtId="164" fontId="1" fillId="4" borderId="10" xfId="0" applyNumberFormat="1" applyFont="1" applyFill="1" applyBorder="1" applyAlignment="1" applyProtection="1">
      <alignment horizontal="right"/>
      <protection locked="0"/>
    </xf>
    <xf numFmtId="164" fontId="1" fillId="0" borderId="12" xfId="0" applyNumberFormat="1" applyFont="1" applyBorder="1" applyAlignment="1">
      <alignment horizontal="center"/>
    </xf>
    <xf numFmtId="164" fontId="1" fillId="4" borderId="10" xfId="0" applyNumberFormat="1" applyFont="1" applyFill="1" applyBorder="1" applyProtection="1">
      <protection locked="0"/>
    </xf>
    <xf numFmtId="164" fontId="1" fillId="4" borderId="12" xfId="0" applyNumberFormat="1" applyFont="1" applyFill="1" applyBorder="1" applyAlignment="1" applyProtection="1">
      <alignment horizontal="center"/>
      <protection locked="0"/>
    </xf>
    <xf numFmtId="0" fontId="9" fillId="0" borderId="2" xfId="0" applyFont="1" applyBorder="1"/>
    <xf numFmtId="0" fontId="1" fillId="0" borderId="3" xfId="0" applyFont="1" applyBorder="1"/>
    <xf numFmtId="0" fontId="9" fillId="0" borderId="7" xfId="0" applyFont="1" applyBorder="1" applyAlignment="1">
      <alignment horizontal="center" wrapText="1"/>
    </xf>
    <xf numFmtId="0" fontId="9" fillId="0" borderId="7" xfId="0" applyFont="1" applyBorder="1" applyAlignment="1">
      <alignment vertical="top" wrapText="1"/>
    </xf>
    <xf numFmtId="0" fontId="1" fillId="0" borderId="7" xfId="0" applyFont="1" applyBorder="1" applyAlignment="1">
      <alignment horizontal="center" wrapText="1"/>
    </xf>
    <xf numFmtId="0" fontId="1" fillId="0" borderId="4" xfId="0" applyFont="1" applyBorder="1"/>
    <xf numFmtId="0" fontId="1" fillId="0" borderId="8" xfId="0" applyFont="1" applyBorder="1"/>
    <xf numFmtId="164" fontId="1" fillId="4" borderId="7" xfId="1" applyNumberFormat="1" applyFont="1" applyFill="1" applyBorder="1" applyProtection="1">
      <protection locked="0"/>
    </xf>
    <xf numFmtId="164" fontId="1" fillId="4" borderId="7" xfId="1" applyNumberFormat="1" applyFont="1" applyFill="1" applyBorder="1" applyAlignment="1" applyProtection="1">
      <alignment horizontal="right"/>
      <protection locked="0"/>
    </xf>
    <xf numFmtId="164" fontId="1" fillId="0" borderId="7" xfId="1" applyNumberFormat="1" applyFont="1" applyFill="1" applyBorder="1" applyProtection="1"/>
    <xf numFmtId="164" fontId="1" fillId="0" borderId="7" xfId="1" applyNumberFormat="1" applyFont="1" applyFill="1" applyBorder="1" applyAlignment="1">
      <alignment horizontal="right"/>
    </xf>
    <xf numFmtId="164" fontId="1" fillId="3" borderId="7" xfId="1" applyNumberFormat="1" applyFont="1" applyFill="1" applyBorder="1" applyAlignment="1" applyProtection="1">
      <alignment horizontal="right"/>
    </xf>
    <xf numFmtId="164" fontId="1" fillId="3" borderId="7" xfId="0" applyNumberFormat="1" applyFont="1" applyFill="1" applyBorder="1"/>
    <xf numFmtId="165" fontId="9" fillId="4" borderId="7" xfId="0" applyNumberFormat="1" applyFont="1" applyFill="1" applyBorder="1" applyProtection="1">
      <protection locked="0"/>
    </xf>
    <xf numFmtId="164" fontId="1" fillId="0" borderId="7" xfId="0" applyNumberFormat="1" applyFont="1" applyBorder="1"/>
    <xf numFmtId="164" fontId="1" fillId="0" borderId="7" xfId="1" applyNumberFormat="1" applyFont="1" applyFill="1" applyBorder="1" applyAlignment="1" applyProtection="1">
      <alignment horizontal="right"/>
    </xf>
    <xf numFmtId="10" fontId="1" fillId="0" borderId="6" xfId="0" applyNumberFormat="1" applyFont="1" applyBorder="1" applyAlignment="1">
      <alignment horizontal="right"/>
    </xf>
    <xf numFmtId="10" fontId="1" fillId="0" borderId="12" xfId="0" applyNumberFormat="1" applyFont="1" applyBorder="1" applyAlignment="1">
      <alignment horizontal="right"/>
    </xf>
    <xf numFmtId="164" fontId="1" fillId="0" borderId="7" xfId="0" applyNumberFormat="1" applyFont="1" applyBorder="1" applyAlignment="1">
      <alignment horizontal="right"/>
    </xf>
    <xf numFmtId="164" fontId="1" fillId="4" borderId="7" xfId="0" applyNumberFormat="1" applyFont="1" applyFill="1" applyBorder="1" applyAlignment="1" applyProtection="1">
      <alignment horizontal="right"/>
      <protection locked="0"/>
    </xf>
    <xf numFmtId="164" fontId="9" fillId="0" borderId="19" xfId="0" applyNumberFormat="1" applyFont="1" applyBorder="1" applyAlignment="1" applyProtection="1">
      <alignment horizontal="center"/>
      <protection locked="0"/>
    </xf>
    <xf numFmtId="0" fontId="8" fillId="4" borderId="12" xfId="0" applyFont="1" applyFill="1" applyBorder="1" applyAlignment="1" applyProtection="1">
      <alignment horizontal="center"/>
      <protection locked="0"/>
    </xf>
    <xf numFmtId="0" fontId="9" fillId="0" borderId="7" xfId="0" applyFont="1" applyBorder="1" applyAlignment="1">
      <alignment wrapText="1"/>
    </xf>
    <xf numFmtId="164" fontId="11" fillId="0" borderId="7" xfId="1" applyNumberFormat="1" applyFont="1" applyFill="1" applyBorder="1" applyAlignment="1" applyProtection="1">
      <alignment horizontal="right" vertical="center"/>
    </xf>
    <xf numFmtId="8" fontId="1" fillId="0" borderId="0" xfId="0" applyNumberFormat="1" applyFont="1"/>
    <xf numFmtId="164" fontId="11" fillId="4" borderId="7" xfId="1" applyNumberFormat="1" applyFont="1" applyFill="1" applyBorder="1" applyAlignment="1" applyProtection="1">
      <alignment horizontal="right" vertical="center"/>
      <protection locked="0"/>
    </xf>
    <xf numFmtId="3" fontId="12" fillId="4" borderId="7" xfId="0" applyNumberFormat="1" applyFont="1" applyFill="1" applyBorder="1" applyProtection="1">
      <protection locked="0"/>
    </xf>
    <xf numFmtId="10" fontId="11" fillId="0" borderId="7" xfId="0" applyNumberFormat="1" applyFont="1" applyBorder="1" applyAlignment="1">
      <alignment horizontal="right"/>
    </xf>
    <xf numFmtId="0" fontId="9" fillId="0" borderId="8" xfId="0" applyFont="1" applyBorder="1" applyAlignment="1">
      <alignment horizontal="left"/>
    </xf>
    <xf numFmtId="0" fontId="9" fillId="0" borderId="9" xfId="0" applyFont="1" applyBorder="1"/>
    <xf numFmtId="0" fontId="9" fillId="0" borderId="7" xfId="0" applyFont="1" applyBorder="1"/>
    <xf numFmtId="164" fontId="1" fillId="0" borderId="7" xfId="1" applyNumberFormat="1" applyFont="1" applyFill="1" applyBorder="1" applyAlignment="1">
      <alignment horizontal="right" vertical="center"/>
    </xf>
    <xf numFmtId="164" fontId="1" fillId="4" borderId="12" xfId="1" applyNumberFormat="1" applyFont="1" applyFill="1" applyBorder="1" applyAlignment="1" applyProtection="1">
      <alignment horizontal="right" vertical="center"/>
      <protection locked="0"/>
    </xf>
    <xf numFmtId="0" fontId="16" fillId="0" borderId="0" xfId="0" applyFont="1"/>
    <xf numFmtId="164" fontId="9" fillId="0" borderId="7" xfId="0" applyNumberFormat="1" applyFont="1" applyBorder="1"/>
    <xf numFmtId="0" fontId="9" fillId="0" borderId="15" xfId="0" applyFont="1" applyBorder="1"/>
    <xf numFmtId="0" fontId="1" fillId="0" borderId="2" xfId="0" applyFont="1" applyBorder="1"/>
    <xf numFmtId="165" fontId="1" fillId="0" borderId="7" xfId="1" applyNumberFormat="1" applyFont="1" applyFill="1" applyBorder="1" applyAlignment="1">
      <alignment horizontal="right" vertical="center"/>
    </xf>
    <xf numFmtId="10" fontId="1" fillId="0" borderId="14" xfId="0" applyNumberFormat="1" applyFont="1" applyBorder="1" applyAlignment="1">
      <alignment horizontal="right"/>
    </xf>
    <xf numFmtId="164" fontId="1" fillId="0" borderId="6" xfId="0" applyNumberFormat="1" applyFont="1" applyBorder="1"/>
    <xf numFmtId="0" fontId="1" fillId="0" borderId="3" xfId="0" applyFont="1" applyBorder="1" applyAlignment="1">
      <alignment horizontal="center"/>
    </xf>
    <xf numFmtId="0" fontId="9" fillId="0" borderId="3" xfId="0" applyFont="1" applyBorder="1" applyAlignment="1">
      <alignment vertical="center"/>
    </xf>
    <xf numFmtId="0" fontId="1" fillId="7" borderId="12" xfId="0" applyFont="1" applyFill="1" applyBorder="1" applyProtection="1">
      <protection locked="0"/>
    </xf>
    <xf numFmtId="0" fontId="1" fillId="0" borderId="2" xfId="0" applyFont="1" applyBorder="1" applyAlignment="1">
      <alignment vertical="center"/>
    </xf>
    <xf numFmtId="0" fontId="1" fillId="0" borderId="4" xfId="0" applyFont="1" applyBorder="1" applyAlignment="1">
      <alignment vertical="center"/>
    </xf>
    <xf numFmtId="10" fontId="11" fillId="0" borderId="7" xfId="0" applyNumberFormat="1" applyFont="1" applyBorder="1" applyAlignment="1">
      <alignment horizontal="right" vertical="center"/>
    </xf>
    <xf numFmtId="0" fontId="1" fillId="0" borderId="8" xfId="0" applyFont="1" applyBorder="1" applyAlignment="1">
      <alignment vertical="center"/>
    </xf>
    <xf numFmtId="0" fontId="1" fillId="7" borderId="7" xfId="0" applyFont="1" applyFill="1" applyBorder="1" applyProtection="1">
      <protection locked="0"/>
    </xf>
    <xf numFmtId="0" fontId="1" fillId="0" borderId="0" xfId="0" applyFont="1" applyAlignment="1">
      <alignment horizontal="center" vertical="center"/>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0" xfId="0" applyFont="1" applyAlignment="1">
      <alignment vertical="top"/>
    </xf>
    <xf numFmtId="0" fontId="1" fillId="0" borderId="7" xfId="0" applyFont="1" applyBorder="1" applyAlignment="1">
      <alignment horizontal="center" vertical="top" wrapText="1"/>
    </xf>
    <xf numFmtId="0" fontId="1" fillId="0" borderId="7" xfId="0" applyFont="1" applyBorder="1" applyAlignment="1">
      <alignment horizontal="left" vertical="top"/>
    </xf>
    <xf numFmtId="0" fontId="9" fillId="0" borderId="7" xfId="0" applyFont="1" applyBorder="1" applyAlignment="1">
      <alignment horizontal="center" vertical="top" wrapText="1"/>
    </xf>
    <xf numFmtId="0" fontId="18" fillId="0" borderId="0" xfId="0" applyFont="1"/>
    <xf numFmtId="0" fontId="18" fillId="7" borderId="22" xfId="0" applyFont="1" applyFill="1" applyBorder="1"/>
    <xf numFmtId="0" fontId="21" fillId="0" borderId="21" xfId="0" applyFont="1" applyBorder="1"/>
    <xf numFmtId="0" fontId="17" fillId="0" borderId="0" xfId="0" applyFont="1"/>
    <xf numFmtId="0" fontId="17" fillId="4" borderId="7" xfId="0" applyFont="1" applyFill="1" applyBorder="1" applyProtection="1">
      <protection locked="0"/>
    </xf>
    <xf numFmtId="164" fontId="17" fillId="4" borderId="7" xfId="0" applyNumberFormat="1" applyFont="1" applyFill="1" applyBorder="1" applyProtection="1">
      <protection locked="0"/>
    </xf>
    <xf numFmtId="0" fontId="17" fillId="4" borderId="7" xfId="0" applyFont="1" applyFill="1" applyBorder="1" applyAlignment="1" applyProtection="1">
      <alignment vertical="center" wrapText="1"/>
      <protection locked="0"/>
    </xf>
    <xf numFmtId="0" fontId="17" fillId="0" borderId="7" xfId="0" applyFont="1" applyBorder="1" applyAlignment="1">
      <alignment vertical="center" wrapText="1"/>
    </xf>
    <xf numFmtId="164" fontId="17" fillId="4" borderId="7" xfId="0" applyNumberFormat="1" applyFont="1" applyFill="1" applyBorder="1" applyAlignment="1" applyProtection="1">
      <alignment vertical="center" wrapText="1"/>
      <protection locked="0"/>
    </xf>
    <xf numFmtId="0" fontId="9" fillId="0" borderId="0" xfId="0" applyFont="1" applyAlignment="1">
      <alignment vertical="top" wrapText="1"/>
    </xf>
    <xf numFmtId="0" fontId="1" fillId="0" borderId="0" xfId="0" applyFont="1" applyProtection="1">
      <protection locked="0"/>
    </xf>
    <xf numFmtId="0" fontId="19" fillId="0" borderId="0" xfId="0" applyFont="1"/>
    <xf numFmtId="0" fontId="26" fillId="0" borderId="0" xfId="0" applyFont="1"/>
    <xf numFmtId="0" fontId="6" fillId="4" borderId="7" xfId="0" applyFont="1" applyFill="1" applyBorder="1" applyAlignment="1" applyProtection="1">
      <alignment horizontal="center" vertical="center"/>
      <protection locked="0"/>
    </xf>
    <xf numFmtId="0" fontId="19" fillId="4" borderId="13" xfId="0" applyFont="1" applyFill="1" applyBorder="1" applyAlignment="1">
      <alignment vertical="center"/>
    </xf>
    <xf numFmtId="0" fontId="19" fillId="4" borderId="15" xfId="0" applyFont="1" applyFill="1" applyBorder="1" applyAlignment="1">
      <alignment vertical="center"/>
    </xf>
    <xf numFmtId="0" fontId="19" fillId="4" borderId="9" xfId="0" applyFont="1" applyFill="1" applyBorder="1" applyAlignment="1">
      <alignment vertical="center"/>
    </xf>
    <xf numFmtId="164" fontId="1" fillId="0" borderId="0" xfId="0" applyNumberFormat="1" applyFont="1"/>
    <xf numFmtId="10" fontId="1" fillId="0" borderId="0" xfId="0" applyNumberFormat="1" applyFont="1"/>
    <xf numFmtId="0" fontId="29" fillId="0" borderId="0" xfId="0" applyFont="1"/>
    <xf numFmtId="0" fontId="29" fillId="0" borderId="0" xfId="0" applyFont="1" applyAlignment="1">
      <alignment horizontal="center"/>
    </xf>
    <xf numFmtId="164" fontId="1" fillId="0" borderId="0" xfId="0" applyNumberFormat="1" applyFont="1" applyAlignment="1">
      <alignment horizontal="center"/>
    </xf>
    <xf numFmtId="10" fontId="1" fillId="0" borderId="0" xfId="0" applyNumberFormat="1" applyFont="1" applyAlignment="1">
      <alignment horizontal="center"/>
    </xf>
    <xf numFmtId="44" fontId="1" fillId="0" borderId="0" xfId="1" applyFont="1" applyFill="1" applyBorder="1" applyAlignment="1" applyProtection="1">
      <alignment horizontal="center"/>
    </xf>
    <xf numFmtId="170" fontId="1" fillId="0" borderId="0" xfId="0" applyNumberFormat="1" applyFont="1" applyAlignment="1">
      <alignment horizontal="center"/>
    </xf>
    <xf numFmtId="0" fontId="29" fillId="0" borderId="0" xfId="0" applyFont="1" applyAlignment="1">
      <alignment horizontal="right"/>
    </xf>
    <xf numFmtId="164" fontId="29" fillId="0" borderId="0" xfId="1" applyNumberFormat="1" applyFont="1" applyFill="1" applyBorder="1" applyAlignment="1" applyProtection="1">
      <alignment horizontal="center"/>
    </xf>
    <xf numFmtId="0" fontId="30" fillId="0" borderId="0" xfId="0" applyFont="1" applyAlignment="1">
      <alignment horizontal="center" wrapText="1"/>
    </xf>
    <xf numFmtId="164" fontId="30" fillId="0" borderId="0" xfId="0" applyNumberFormat="1" applyFont="1" applyAlignment="1">
      <alignment horizontal="center" wrapText="1"/>
    </xf>
    <xf numFmtId="164" fontId="30" fillId="6" borderId="0" xfId="0" applyNumberFormat="1" applyFont="1" applyFill="1" applyAlignment="1">
      <alignment horizontal="center" wrapText="1"/>
    </xf>
    <xf numFmtId="10" fontId="30" fillId="0" borderId="0" xfId="0" applyNumberFormat="1" applyFont="1" applyAlignment="1">
      <alignment horizontal="center" wrapText="1"/>
    </xf>
    <xf numFmtId="0" fontId="5" fillId="0" borderId="0" xfId="0" applyFont="1" applyAlignment="1">
      <alignment horizont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164" fontId="1" fillId="6" borderId="0" xfId="0" applyNumberFormat="1" applyFont="1" applyFill="1" applyAlignment="1">
      <alignment horizontal="center" vertical="center"/>
    </xf>
    <xf numFmtId="10" fontId="1" fillId="0" borderId="0" xfId="0" applyNumberFormat="1" applyFont="1" applyAlignment="1">
      <alignment horizontal="center" vertical="center" wrapText="1"/>
    </xf>
    <xf numFmtId="14" fontId="1" fillId="0" borderId="0" xfId="0" applyNumberFormat="1" applyFont="1" applyAlignment="1">
      <alignment horizontal="center" vertical="center"/>
    </xf>
    <xf numFmtId="164" fontId="1" fillId="0" borderId="0" xfId="1" applyNumberFormat="1" applyFont="1" applyFill="1" applyBorder="1" applyAlignment="1">
      <alignment horizontal="center" vertical="center"/>
    </xf>
    <xf numFmtId="44" fontId="1" fillId="0" borderId="0" xfId="1" applyFont="1" applyFill="1" applyBorder="1" applyAlignment="1" applyProtection="1">
      <alignment horizontal="center" vertical="center"/>
      <protection locked="0"/>
    </xf>
    <xf numFmtId="164" fontId="1" fillId="0" borderId="0" xfId="0" applyNumberFormat="1" applyFont="1" applyAlignment="1">
      <alignment horizontal="center" vertical="center"/>
    </xf>
    <xf numFmtId="0" fontId="5" fillId="0" borderId="0" xfId="0" applyFont="1" applyAlignment="1">
      <alignment horizontal="center" vertical="center"/>
    </xf>
    <xf numFmtId="14" fontId="5" fillId="0" borderId="0" xfId="0" applyNumberFormat="1" applyFont="1" applyAlignment="1">
      <alignment horizontal="center" vertical="center"/>
    </xf>
    <xf numFmtId="164" fontId="5" fillId="0" borderId="0" xfId="1" applyNumberFormat="1" applyFont="1" applyFill="1" applyBorder="1" applyAlignment="1">
      <alignment horizontal="center" vertical="center"/>
    </xf>
    <xf numFmtId="44" fontId="31" fillId="0" borderId="0" xfId="1" applyFont="1" applyFill="1" applyBorder="1" applyAlignment="1" applyProtection="1">
      <alignment horizontal="center" vertical="center"/>
      <protection locked="0"/>
    </xf>
    <xf numFmtId="164" fontId="5" fillId="0" borderId="0" xfId="0" applyNumberFormat="1" applyFont="1" applyAlignment="1">
      <alignment horizontal="center" vertical="center"/>
    </xf>
    <xf numFmtId="164" fontId="5" fillId="6" borderId="0" xfId="0" applyNumberFormat="1" applyFont="1" applyFill="1" applyAlignment="1">
      <alignment horizontal="center" vertical="center"/>
    </xf>
    <xf numFmtId="10" fontId="5" fillId="0" borderId="0" xfId="0" applyNumberFormat="1" applyFont="1" applyAlignment="1">
      <alignment horizontal="center" vertical="center" wrapText="1"/>
    </xf>
    <xf numFmtId="44" fontId="5" fillId="0" borderId="0" xfId="1" applyFont="1" applyFill="1" applyBorder="1" applyAlignment="1" applyProtection="1">
      <alignment horizontal="center" vertical="center"/>
      <protection locked="0"/>
    </xf>
    <xf numFmtId="171" fontId="5" fillId="0" borderId="0" xfId="0" applyNumberFormat="1" applyFont="1" applyAlignment="1">
      <alignment horizontal="center" vertical="center"/>
    </xf>
    <xf numFmtId="171" fontId="1" fillId="0" borderId="0" xfId="0" applyNumberFormat="1" applyFont="1" applyAlignment="1">
      <alignment horizontal="center" vertical="center"/>
    </xf>
    <xf numFmtId="0" fontId="1" fillId="0" borderId="0" xfId="0" applyFont="1" applyAlignment="1" applyProtection="1">
      <alignment horizontal="center"/>
      <protection locked="0"/>
    </xf>
    <xf numFmtId="0" fontId="9" fillId="0" borderId="0" xfId="0" applyFont="1" applyAlignment="1">
      <alignment vertical="center" wrapText="1"/>
    </xf>
    <xf numFmtId="0" fontId="9" fillId="0" borderId="4" xfId="0" applyFont="1" applyBorder="1" applyAlignment="1">
      <alignment horizontal="right" vertical="center" wrapText="1"/>
    </xf>
    <xf numFmtId="0" fontId="30" fillId="0" borderId="0" xfId="0" applyFont="1" applyAlignment="1">
      <alignment vertical="center"/>
    </xf>
    <xf numFmtId="164" fontId="1" fillId="4" borderId="7" xfId="1" applyNumberFormat="1" applyFont="1" applyFill="1" applyBorder="1" applyAlignment="1" applyProtection="1">
      <alignment horizontal="center"/>
      <protection locked="0"/>
    </xf>
    <xf numFmtId="164" fontId="1" fillId="0" borderId="7" xfId="1" applyNumberFormat="1" applyFont="1" applyFill="1" applyBorder="1" applyAlignment="1" applyProtection="1">
      <alignment horizontal="center"/>
    </xf>
    <xf numFmtId="166" fontId="1" fillId="4" borderId="7" xfId="0" applyNumberFormat="1" applyFont="1" applyFill="1" applyBorder="1" applyAlignment="1" applyProtection="1">
      <alignment horizontal="center"/>
      <protection locked="0"/>
    </xf>
    <xf numFmtId="170" fontId="1" fillId="0" borderId="7" xfId="0" applyNumberFormat="1" applyFont="1" applyBorder="1" applyAlignment="1">
      <alignment horizontal="center"/>
    </xf>
    <xf numFmtId="170" fontId="1" fillId="4" borderId="7" xfId="0" applyNumberFormat="1" applyFont="1" applyFill="1" applyBorder="1" applyAlignment="1" applyProtection="1">
      <alignment horizontal="center"/>
      <protection locked="0"/>
    </xf>
    <xf numFmtId="44" fontId="1" fillId="0" borderId="7" xfId="1" applyFont="1" applyFill="1" applyBorder="1" applyAlignment="1" applyProtection="1">
      <alignment horizontal="center"/>
    </xf>
    <xf numFmtId="14" fontId="1" fillId="4" borderId="7" xfId="0" applyNumberFormat="1" applyFont="1" applyFill="1" applyBorder="1" applyAlignment="1" applyProtection="1">
      <alignment horizontal="center"/>
      <protection locked="0"/>
    </xf>
    <xf numFmtId="166" fontId="1" fillId="0" borderId="7" xfId="0" applyNumberFormat="1" applyFont="1" applyBorder="1" applyAlignment="1">
      <alignment horizontal="center"/>
    </xf>
    <xf numFmtId="44" fontId="1" fillId="4" borderId="7" xfId="1" applyFont="1" applyFill="1" applyBorder="1" applyAlignment="1" applyProtection="1">
      <alignment horizontal="center"/>
      <protection locked="0"/>
    </xf>
    <xf numFmtId="0" fontId="34" fillId="0" borderId="0" xfId="0" applyFont="1"/>
    <xf numFmtId="0" fontId="36" fillId="0" borderId="9" xfId="0" applyFont="1" applyBorder="1"/>
    <xf numFmtId="0" fontId="1" fillId="0" borderId="8" xfId="0" applyFont="1" applyBorder="1" applyAlignment="1">
      <alignment horizontal="left" wrapText="1"/>
    </xf>
    <xf numFmtId="0" fontId="1" fillId="0" borderId="1" xfId="0" applyFont="1" applyBorder="1" applyAlignment="1">
      <alignment horizontal="left" wrapText="1"/>
    </xf>
    <xf numFmtId="0" fontId="1" fillId="0" borderId="14" xfId="0" applyFont="1" applyBorder="1" applyAlignment="1">
      <alignment horizontal="left" wrapText="1"/>
    </xf>
    <xf numFmtId="0" fontId="1" fillId="7" borderId="5"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1" fillId="7" borderId="8" xfId="0" applyFont="1" applyFill="1" applyBorder="1" applyAlignment="1" applyProtection="1">
      <alignment horizontal="center"/>
      <protection locked="0"/>
    </xf>
    <xf numFmtId="0" fontId="9" fillId="0" borderId="13" xfId="0" applyFont="1" applyBorder="1" applyAlignment="1">
      <alignment horizontal="left"/>
    </xf>
    <xf numFmtId="0" fontId="9" fillId="0" borderId="9" xfId="0" applyFont="1" applyBorder="1" applyAlignment="1">
      <alignment horizontal="left"/>
    </xf>
    <xf numFmtId="0" fontId="9" fillId="0" borderId="0" xfId="0" applyFont="1" applyAlignment="1">
      <alignment horizontal="left" vertical="top" wrapText="1"/>
    </xf>
    <xf numFmtId="0" fontId="1" fillId="4" borderId="0" xfId="0" applyFont="1" applyFill="1" applyAlignment="1" applyProtection="1">
      <alignment horizontal="center"/>
      <protection locked="0"/>
    </xf>
    <xf numFmtId="0" fontId="1" fillId="4" borderId="10" xfId="0" applyFont="1" applyFill="1" applyBorder="1" applyAlignment="1" applyProtection="1">
      <alignment horizontal="center"/>
      <protection locked="0"/>
    </xf>
    <xf numFmtId="0" fontId="1" fillId="0" borderId="13" xfId="0" applyFont="1" applyBorder="1" applyAlignment="1">
      <alignment horizontal="left"/>
    </xf>
    <xf numFmtId="0" fontId="1" fillId="0" borderId="7" xfId="0" applyFont="1" applyBorder="1" applyAlignment="1">
      <alignment horizontal="left"/>
    </xf>
    <xf numFmtId="164" fontId="1" fillId="4" borderId="7" xfId="0" applyNumberFormat="1" applyFont="1" applyFill="1" applyBorder="1" applyProtection="1">
      <protection locked="0"/>
    </xf>
    <xf numFmtId="0" fontId="1" fillId="0" borderId="0" xfId="0" applyFont="1" applyAlignment="1">
      <alignment horizontal="left"/>
    </xf>
    <xf numFmtId="0" fontId="1" fillId="0" borderId="12" xfId="0" applyFont="1" applyBorder="1" applyAlignment="1">
      <alignment horizontal="left"/>
    </xf>
    <xf numFmtId="164" fontId="1" fillId="4" borderId="1" xfId="1" applyNumberFormat="1" applyFont="1" applyFill="1" applyBorder="1" applyAlignment="1" applyProtection="1">
      <alignment horizontal="center"/>
      <protection locked="0"/>
    </xf>
    <xf numFmtId="0" fontId="9" fillId="0" borderId="0" xfId="0" applyFont="1" applyAlignment="1">
      <alignment horizontal="center"/>
    </xf>
    <xf numFmtId="0" fontId="1" fillId="0" borderId="7" xfId="0" applyFont="1" applyBorder="1"/>
    <xf numFmtId="0" fontId="1" fillId="0" borderId="13" xfId="0" applyFont="1" applyBorder="1"/>
    <xf numFmtId="0" fontId="1" fillId="7" borderId="0" xfId="0" applyFont="1" applyFill="1" applyAlignment="1" applyProtection="1">
      <alignment horizontal="center"/>
      <protection locked="0"/>
    </xf>
    <xf numFmtId="0" fontId="1" fillId="7" borderId="1" xfId="0" applyFont="1" applyFill="1" applyBorder="1" applyAlignment="1" applyProtection="1">
      <alignment horizontal="center"/>
      <protection locked="0"/>
    </xf>
    <xf numFmtId="0" fontId="9" fillId="0" borderId="0" xfId="0" applyFont="1" applyAlignment="1">
      <alignment horizontal="center" vertical="center" wrapText="1"/>
    </xf>
    <xf numFmtId="0" fontId="1" fillId="0" borderId="7" xfId="0" applyFont="1" applyBorder="1" applyAlignment="1">
      <alignment horizontal="center"/>
    </xf>
    <xf numFmtId="0" fontId="1" fillId="0" borderId="0" xfId="0" applyFont="1" applyAlignment="1">
      <alignment horizontal="right"/>
    </xf>
    <xf numFmtId="0" fontId="9" fillId="4" borderId="7" xfId="0" applyFont="1" applyFill="1" applyBorder="1" applyAlignment="1" applyProtection="1">
      <alignment horizontal="center" vertical="center" wrapText="1"/>
      <protection locked="0"/>
    </xf>
    <xf numFmtId="0" fontId="9" fillId="0" borderId="0" xfId="0" applyFont="1" applyAlignment="1">
      <alignment horizontal="right" vertical="center" wrapText="1"/>
    </xf>
    <xf numFmtId="0" fontId="9" fillId="0" borderId="0" xfId="0" applyFont="1" applyAlignment="1" applyProtection="1">
      <alignment horizontal="center" vertical="center" wrapText="1"/>
      <protection locked="0"/>
    </xf>
    <xf numFmtId="0" fontId="9" fillId="0" borderId="7" xfId="0" applyFont="1" applyBorder="1" applyAlignment="1">
      <alignment horizontal="center" vertical="center" wrapText="1"/>
    </xf>
    <xf numFmtId="0" fontId="17" fillId="0" borderId="7" xfId="0" applyFont="1" applyBorder="1" applyAlignment="1">
      <alignment horizontal="left"/>
    </xf>
    <xf numFmtId="0" fontId="21"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37" fillId="0" borderId="0" xfId="0" applyFont="1"/>
    <xf numFmtId="0" fontId="1" fillId="4" borderId="1" xfId="0" applyFont="1" applyFill="1" applyBorder="1" applyAlignment="1" applyProtection="1">
      <alignment horizontal="left"/>
      <protection locked="0"/>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27" fillId="0" borderId="9" xfId="0" applyFont="1" applyBorder="1" applyAlignment="1">
      <alignment horizontal="center" vertical="center"/>
    </xf>
    <xf numFmtId="0" fontId="19" fillId="4" borderId="7" xfId="0" applyFont="1" applyFill="1" applyBorder="1" applyAlignment="1" applyProtection="1">
      <alignment horizontal="center" vertical="center"/>
      <protection locked="0"/>
    </xf>
    <xf numFmtId="0" fontId="20" fillId="0" borderId="7" xfId="0" applyFont="1" applyBorder="1" applyAlignment="1">
      <alignment horizontal="center" vertical="center"/>
    </xf>
    <xf numFmtId="0" fontId="32" fillId="0" borderId="0" xfId="0" applyFont="1" applyAlignment="1">
      <alignment horizontal="justify" vertical="center"/>
    </xf>
    <xf numFmtId="0" fontId="0" fillId="0" borderId="0" xfId="0"/>
    <xf numFmtId="0" fontId="7" fillId="7" borderId="13" xfId="0" applyFont="1" applyFill="1" applyBorder="1" applyAlignment="1">
      <alignment horizontal="center" vertical="center"/>
    </xf>
    <xf numFmtId="0" fontId="28" fillId="7" borderId="15" xfId="0" applyFont="1" applyFill="1" applyBorder="1" applyAlignment="1">
      <alignment horizontal="center" vertical="center"/>
    </xf>
    <xf numFmtId="0" fontId="28" fillId="7" borderId="9" xfId="0" applyFont="1" applyFill="1" applyBorder="1" applyAlignment="1">
      <alignment horizontal="center" vertical="center"/>
    </xf>
    <xf numFmtId="0" fontId="19" fillId="0" borderId="13" xfId="0" applyFont="1" applyBorder="1" applyAlignment="1">
      <alignment horizontal="right" vertical="center"/>
    </xf>
    <xf numFmtId="0" fontId="19" fillId="0" borderId="15" xfId="0" applyFont="1" applyBorder="1" applyAlignment="1">
      <alignment horizontal="right" vertical="center"/>
    </xf>
    <xf numFmtId="0" fontId="19" fillId="0" borderId="9" xfId="0" applyFont="1" applyBorder="1" applyAlignment="1">
      <alignment horizontal="right" vertical="center"/>
    </xf>
    <xf numFmtId="0" fontId="26" fillId="7" borderId="13" xfId="0" applyFont="1" applyFill="1" applyBorder="1" applyAlignment="1" applyProtection="1">
      <alignment horizontal="center" vertical="center"/>
      <protection locked="0"/>
    </xf>
    <xf numFmtId="0" fontId="26" fillId="7" borderId="15" xfId="0" applyFont="1" applyFill="1" applyBorder="1" applyAlignment="1" applyProtection="1">
      <alignment horizontal="center" vertical="center"/>
      <protection locked="0"/>
    </xf>
    <xf numFmtId="0" fontId="26" fillId="7" borderId="9" xfId="0" applyFont="1" applyFill="1" applyBorder="1" applyAlignment="1" applyProtection="1">
      <alignment horizontal="center" vertical="center"/>
      <protection locked="0"/>
    </xf>
    <xf numFmtId="14" fontId="26" fillId="7" borderId="13" xfId="0" applyNumberFormat="1" applyFont="1" applyFill="1" applyBorder="1" applyAlignment="1" applyProtection="1">
      <alignment horizontal="center" vertical="center"/>
      <protection locked="0"/>
    </xf>
    <xf numFmtId="0" fontId="1" fillId="4" borderId="0" xfId="0" applyFont="1" applyFill="1" applyAlignment="1" applyProtection="1">
      <alignment horizontal="center"/>
      <protection locked="0"/>
    </xf>
    <xf numFmtId="168" fontId="7" fillId="7" borderId="13" xfId="0" applyNumberFormat="1" applyFont="1" applyFill="1" applyBorder="1" applyAlignment="1">
      <alignment horizontal="center" vertical="center"/>
    </xf>
    <xf numFmtId="168" fontId="7" fillId="7" borderId="15" xfId="0" applyNumberFormat="1" applyFont="1" applyFill="1" applyBorder="1" applyAlignment="1">
      <alignment horizontal="center" vertical="center"/>
    </xf>
    <xf numFmtId="168" fontId="7" fillId="7" borderId="9" xfId="0" applyNumberFormat="1" applyFont="1" applyFill="1" applyBorder="1" applyAlignment="1">
      <alignment horizontal="center" vertical="center"/>
    </xf>
    <xf numFmtId="169" fontId="26" fillId="7" borderId="13" xfId="0" applyNumberFormat="1" applyFont="1" applyFill="1" applyBorder="1" applyAlignment="1" applyProtection="1">
      <alignment horizontal="center" vertical="center"/>
      <protection locked="0"/>
    </xf>
    <xf numFmtId="169" fontId="26" fillId="7" borderId="15" xfId="0" applyNumberFormat="1" applyFont="1" applyFill="1" applyBorder="1" applyAlignment="1" applyProtection="1">
      <alignment horizontal="center" vertical="center"/>
      <protection locked="0"/>
    </xf>
    <xf numFmtId="169" fontId="26" fillId="7" borderId="9" xfId="0" applyNumberFormat="1" applyFont="1" applyFill="1" applyBorder="1" applyAlignment="1" applyProtection="1">
      <alignment horizontal="center" vertical="center"/>
      <protection locked="0"/>
    </xf>
    <xf numFmtId="10" fontId="26" fillId="7" borderId="13" xfId="0" applyNumberFormat="1" applyFont="1" applyFill="1" applyBorder="1" applyAlignment="1" applyProtection="1">
      <alignment horizontal="center" vertical="center"/>
      <protection locked="0"/>
    </xf>
    <xf numFmtId="10" fontId="26" fillId="7" borderId="15" xfId="0" applyNumberFormat="1" applyFont="1" applyFill="1" applyBorder="1" applyAlignment="1" applyProtection="1">
      <alignment horizontal="center" vertical="center"/>
      <protection locked="0"/>
    </xf>
    <xf numFmtId="10" fontId="26" fillId="7" borderId="9" xfId="0" applyNumberFormat="1" applyFont="1" applyFill="1" applyBorder="1" applyAlignment="1" applyProtection="1">
      <alignment horizontal="center" vertical="center"/>
      <protection locked="0"/>
    </xf>
    <xf numFmtId="164" fontId="20" fillId="0" borderId="7" xfId="0" applyNumberFormat="1" applyFont="1" applyBorder="1" applyAlignment="1">
      <alignment horizontal="center" vertical="center" wrapText="1"/>
    </xf>
    <xf numFmtId="0" fontId="1" fillId="0" borderId="0" xfId="0" applyFont="1" applyAlignment="1">
      <alignment horizontal="center"/>
    </xf>
    <xf numFmtId="0" fontId="19" fillId="0" borderId="2" xfId="0" applyFont="1" applyBorder="1" applyAlignment="1">
      <alignment horizontal="right" vertical="center"/>
    </xf>
    <xf numFmtId="0" fontId="19" fillId="0" borderId="3" xfId="0" applyFont="1" applyBorder="1" applyAlignment="1">
      <alignment horizontal="right" vertical="center"/>
    </xf>
    <xf numFmtId="0" fontId="19" fillId="0" borderId="11" xfId="0" applyFont="1" applyBorder="1" applyAlignment="1">
      <alignment horizontal="right" vertical="center"/>
    </xf>
    <xf numFmtId="0" fontId="26" fillId="4" borderId="2"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11" xfId="0" applyFont="1" applyFill="1" applyBorder="1" applyAlignment="1" applyProtection="1">
      <alignment horizontal="center" vertical="center"/>
      <protection locked="0"/>
    </xf>
    <xf numFmtId="0" fontId="26" fillId="4" borderId="6" xfId="0" applyFont="1" applyFill="1" applyBorder="1" applyAlignment="1" applyProtection="1">
      <alignment horizontal="center" vertical="center"/>
      <protection locked="0"/>
    </xf>
    <xf numFmtId="0" fontId="1" fillId="4" borderId="1" xfId="0" applyFont="1" applyFill="1" applyBorder="1" applyAlignment="1" applyProtection="1">
      <alignment horizontal="center"/>
      <protection locked="0"/>
    </xf>
    <xf numFmtId="0" fontId="1" fillId="0" borderId="0" xfId="0" applyFont="1" applyAlignment="1">
      <alignment horizontal="left" vertical="top" wrapText="1"/>
    </xf>
    <xf numFmtId="0" fontId="9" fillId="0" borderId="0" xfId="0" applyFont="1" applyAlignment="1">
      <alignment horizontal="left" vertical="top" wrapText="1"/>
    </xf>
    <xf numFmtId="0" fontId="26" fillId="4" borderId="7" xfId="0" applyFont="1" applyFill="1" applyBorder="1" applyAlignment="1" applyProtection="1">
      <alignment horizontal="center" vertical="center"/>
      <protection locked="0"/>
    </xf>
    <xf numFmtId="0" fontId="24" fillId="4" borderId="13" xfId="0" applyFont="1" applyFill="1" applyBorder="1" applyAlignment="1" applyProtection="1">
      <alignment horizontal="center" vertical="center"/>
      <protection locked="0"/>
    </xf>
    <xf numFmtId="0" fontId="24" fillId="4" borderId="15" xfId="0" applyFont="1" applyFill="1" applyBorder="1" applyAlignment="1" applyProtection="1">
      <alignment horizontal="center" vertical="center"/>
      <protection locked="0"/>
    </xf>
    <xf numFmtId="0" fontId="24" fillId="4" borderId="9" xfId="0" applyFont="1" applyFill="1" applyBorder="1" applyAlignment="1" applyProtection="1">
      <alignment horizontal="center" vertical="center"/>
      <protection locked="0"/>
    </xf>
    <xf numFmtId="0" fontId="26" fillId="7" borderId="13" xfId="0" applyFont="1" applyFill="1" applyBorder="1" applyAlignment="1">
      <alignment horizontal="center" vertical="center"/>
    </xf>
    <xf numFmtId="0" fontId="26" fillId="7" borderId="15" xfId="0" applyFont="1" applyFill="1" applyBorder="1" applyAlignment="1">
      <alignment horizontal="center" vertical="center"/>
    </xf>
    <xf numFmtId="0" fontId="26" fillId="7" borderId="9" xfId="0" applyFont="1" applyFill="1" applyBorder="1" applyAlignment="1">
      <alignment horizontal="center" vertical="center"/>
    </xf>
    <xf numFmtId="0" fontId="9" fillId="0" borderId="0" xfId="0" applyFont="1" applyAlignment="1" applyProtection="1">
      <alignment horizontal="left" vertical="top" wrapText="1"/>
      <protection locked="0"/>
    </xf>
    <xf numFmtId="0" fontId="2" fillId="0" borderId="0" xfId="0" applyFont="1" applyAlignment="1">
      <alignment horizontal="right" vertical="center"/>
    </xf>
    <xf numFmtId="0" fontId="2" fillId="0" borderId="0" xfId="0" applyFont="1" applyAlignment="1" applyProtection="1">
      <alignment horizontal="right" vertical="top" wrapText="1"/>
      <protection locked="0"/>
    </xf>
    <xf numFmtId="0" fontId="10" fillId="0" borderId="0" xfId="0" applyFont="1" applyAlignment="1" applyProtection="1">
      <alignment horizontal="center" vertical="top" wrapText="1"/>
      <protection locked="0"/>
    </xf>
    <xf numFmtId="0" fontId="33" fillId="0" borderId="0" xfId="0" applyFont="1" applyAlignment="1">
      <alignment horizontal="justify" vertical="center"/>
    </xf>
    <xf numFmtId="0" fontId="1" fillId="0" borderId="0" xfId="0" applyFont="1"/>
    <xf numFmtId="0" fontId="10" fillId="0" borderId="20" xfId="0" applyFont="1" applyBorder="1" applyAlignment="1" applyProtection="1">
      <alignment horizontal="center" vertical="top" wrapText="1"/>
      <protection locked="0"/>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24" fillId="8" borderId="13"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7" xfId="0" applyFont="1" applyBorder="1" applyAlignment="1">
      <alignment horizontal="right" vertical="center"/>
    </xf>
    <xf numFmtId="167" fontId="1" fillId="0" borderId="3" xfId="0" applyNumberFormat="1" applyFont="1" applyBorder="1" applyAlignment="1">
      <alignment horizontal="right"/>
    </xf>
    <xf numFmtId="0" fontId="10" fillId="0" borderId="20" xfId="0" applyFont="1" applyBorder="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164" fontId="1" fillId="4" borderId="8" xfId="1" applyNumberFormat="1" applyFont="1" applyFill="1" applyBorder="1" applyAlignment="1" applyProtection="1">
      <alignment horizontal="center"/>
      <protection locked="0"/>
    </xf>
    <xf numFmtId="164" fontId="1" fillId="4" borderId="1" xfId="1" applyNumberFormat="1" applyFont="1" applyFill="1" applyBorder="1" applyAlignment="1" applyProtection="1">
      <alignment horizontal="center"/>
      <protection locked="0"/>
    </xf>
    <xf numFmtId="164" fontId="1" fillId="4" borderId="14" xfId="1" applyNumberFormat="1" applyFont="1" applyFill="1" applyBorder="1" applyAlignment="1" applyProtection="1">
      <alignment horizontal="center"/>
      <protection locked="0"/>
    </xf>
    <xf numFmtId="0" fontId="1" fillId="0" borderId="7" xfId="0" applyFont="1" applyBorder="1" applyAlignment="1">
      <alignment horizontal="left"/>
    </xf>
    <xf numFmtId="0" fontId="9" fillId="0" borderId="2" xfId="0" applyFont="1" applyBorder="1" applyAlignment="1">
      <alignment horizontal="center"/>
    </xf>
    <xf numFmtId="0" fontId="9" fillId="0" borderId="11" xfId="0" applyFont="1" applyBorder="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9" fillId="0" borderId="10" xfId="0" applyFont="1" applyBorder="1" applyAlignment="1">
      <alignment horizontal="center"/>
    </xf>
    <xf numFmtId="0" fontId="1" fillId="0" borderId="4" xfId="0" applyFont="1" applyBorder="1" applyAlignment="1">
      <alignment horizontal="left" wrapText="1"/>
    </xf>
    <xf numFmtId="0" fontId="1" fillId="0" borderId="0" xfId="0" applyFont="1" applyAlignment="1">
      <alignment horizontal="left" wrapText="1"/>
    </xf>
    <xf numFmtId="164" fontId="1" fillId="4" borderId="17" xfId="1" applyNumberFormat="1" applyFont="1" applyFill="1" applyBorder="1" applyAlignment="1" applyProtection="1">
      <alignment horizontal="center"/>
      <protection locked="0"/>
    </xf>
    <xf numFmtId="169" fontId="5" fillId="4" borderId="4" xfId="0" applyNumberFormat="1" applyFont="1" applyFill="1" applyBorder="1" applyAlignment="1" applyProtection="1">
      <alignment horizontal="center"/>
      <protection locked="0"/>
    </xf>
    <xf numFmtId="169" fontId="5" fillId="4" borderId="0" xfId="0" applyNumberFormat="1" applyFont="1" applyFill="1" applyAlignment="1" applyProtection="1">
      <alignment horizontal="center"/>
      <protection locked="0"/>
    </xf>
    <xf numFmtId="169" fontId="5" fillId="4" borderId="10" xfId="0" applyNumberFormat="1" applyFont="1" applyFill="1" applyBorder="1" applyAlignment="1" applyProtection="1">
      <alignment horizontal="center"/>
      <protection locked="0"/>
    </xf>
    <xf numFmtId="0" fontId="9" fillId="0" borderId="3" xfId="0" applyFont="1" applyBorder="1" applyAlignment="1">
      <alignment horizontal="center"/>
    </xf>
    <xf numFmtId="169" fontId="1" fillId="4" borderId="8" xfId="0" applyNumberFormat="1" applyFont="1" applyFill="1" applyBorder="1" applyAlignment="1" applyProtection="1">
      <alignment horizontal="center"/>
      <protection locked="0"/>
    </xf>
    <xf numFmtId="169" fontId="1" fillId="4" borderId="1" xfId="0" applyNumberFormat="1" applyFont="1" applyFill="1" applyBorder="1" applyAlignment="1" applyProtection="1">
      <alignment horizontal="center"/>
      <protection locked="0"/>
    </xf>
    <xf numFmtId="169" fontId="1" fillId="4" borderId="14" xfId="0" applyNumberFormat="1" applyFont="1" applyFill="1" applyBorder="1" applyAlignment="1" applyProtection="1">
      <alignment horizontal="center"/>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11" xfId="0" applyFont="1" applyBorder="1" applyAlignment="1">
      <alignment horizontal="left" wrapText="1"/>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left" vertical="center"/>
    </xf>
    <xf numFmtId="164" fontId="1" fillId="0" borderId="8" xfId="0" applyNumberFormat="1" applyFont="1" applyBorder="1" applyAlignment="1">
      <alignment horizontal="center"/>
    </xf>
    <xf numFmtId="164" fontId="1" fillId="0" borderId="1" xfId="0" applyNumberFormat="1" applyFont="1" applyBorder="1" applyAlignment="1">
      <alignment horizontal="center"/>
    </xf>
    <xf numFmtId="0" fontId="1" fillId="0" borderId="13" xfId="0" applyFont="1" applyBorder="1" applyAlignment="1">
      <alignment horizontal="left"/>
    </xf>
    <xf numFmtId="0" fontId="1" fillId="0" borderId="15" xfId="0" applyFont="1" applyBorder="1" applyAlignment="1">
      <alignment horizontal="left"/>
    </xf>
    <xf numFmtId="0" fontId="1" fillId="0" borderId="9" xfId="0" applyFont="1" applyBorder="1" applyAlignment="1">
      <alignment horizontal="left"/>
    </xf>
    <xf numFmtId="164" fontId="1" fillId="0" borderId="10" xfId="0" applyNumberFormat="1" applyFont="1" applyBorder="1" applyAlignment="1">
      <alignment horizontal="right" vertical="center"/>
    </xf>
    <xf numFmtId="164" fontId="1" fillId="0" borderId="14" xfId="0" applyNumberFormat="1" applyFont="1" applyBorder="1" applyAlignment="1">
      <alignment horizontal="right" vertical="center"/>
    </xf>
    <xf numFmtId="0" fontId="9" fillId="0" borderId="13" xfId="0" applyFont="1" applyBorder="1" applyAlignment="1">
      <alignment horizontal="left"/>
    </xf>
    <xf numFmtId="0" fontId="9" fillId="0" borderId="15" xfId="0" applyFont="1" applyBorder="1" applyAlignment="1">
      <alignment horizontal="left"/>
    </xf>
    <xf numFmtId="0" fontId="9" fillId="0" borderId="9" xfId="0" applyFont="1" applyBorder="1" applyAlignment="1">
      <alignment horizontal="left"/>
    </xf>
    <xf numFmtId="164" fontId="1" fillId="0" borderId="6" xfId="1" applyNumberFormat="1" applyFont="1" applyFill="1" applyBorder="1" applyAlignment="1">
      <alignment horizontal="right" vertical="center"/>
    </xf>
    <xf numFmtId="164" fontId="1" fillId="0" borderId="5" xfId="1" applyNumberFormat="1" applyFont="1" applyFill="1" applyBorder="1" applyAlignment="1">
      <alignment horizontal="right" vertical="center"/>
    </xf>
    <xf numFmtId="164" fontId="1" fillId="0" borderId="12" xfId="1" applyNumberFormat="1" applyFont="1" applyFill="1" applyBorder="1" applyAlignment="1">
      <alignment horizontal="right" vertical="center"/>
    </xf>
    <xf numFmtId="0" fontId="1" fillId="0" borderId="12" xfId="0" applyFont="1" applyBorder="1" applyAlignment="1">
      <alignment horizontal="left"/>
    </xf>
    <xf numFmtId="0" fontId="1" fillId="0" borderId="4"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164" fontId="1" fillId="0" borderId="4" xfId="0" applyNumberFormat="1" applyFont="1" applyBorder="1" applyAlignment="1">
      <alignment horizontal="center"/>
    </xf>
    <xf numFmtId="164" fontId="1" fillId="0" borderId="10" xfId="0" applyNumberFormat="1" applyFont="1" applyBorder="1" applyAlignment="1">
      <alignment horizont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1" fillId="0" borderId="6" xfId="0" applyFont="1" applyBorder="1" applyAlignment="1">
      <alignment horizontal="left"/>
    </xf>
    <xf numFmtId="164" fontId="1" fillId="4" borderId="7" xfId="0" applyNumberFormat="1" applyFont="1" applyFill="1" applyBorder="1" applyProtection="1">
      <protection locked="0"/>
    </xf>
    <xf numFmtId="0" fontId="9" fillId="0" borderId="7" xfId="0" applyFont="1" applyBorder="1" applyAlignment="1">
      <alignment horizontal="left"/>
    </xf>
    <xf numFmtId="5" fontId="1" fillId="0" borderId="6" xfId="1" applyNumberFormat="1" applyFont="1" applyFill="1" applyBorder="1" applyAlignment="1">
      <alignment horizontal="right" vertical="center"/>
    </xf>
    <xf numFmtId="5" fontId="1" fillId="0" borderId="12" xfId="1" applyNumberFormat="1" applyFont="1" applyFill="1" applyBorder="1" applyAlignment="1">
      <alignment horizontal="right" vertical="center"/>
    </xf>
    <xf numFmtId="0" fontId="1" fillId="0" borderId="8" xfId="0" applyFont="1" applyBorder="1" applyAlignment="1">
      <alignment horizontal="left"/>
    </xf>
    <xf numFmtId="0" fontId="1" fillId="0" borderId="1" xfId="0" applyFont="1" applyBorder="1" applyAlignment="1">
      <alignment horizontal="left"/>
    </xf>
    <xf numFmtId="49" fontId="1" fillId="4" borderId="13" xfId="0" applyNumberFormat="1" applyFont="1" applyFill="1" applyBorder="1" applyAlignment="1" applyProtection="1">
      <alignment horizontal="left"/>
      <protection locked="0"/>
    </xf>
    <xf numFmtId="49" fontId="1" fillId="4" borderId="9" xfId="0" applyNumberFormat="1" applyFont="1" applyFill="1" applyBorder="1" applyAlignment="1" applyProtection="1">
      <alignment horizontal="left"/>
      <protection locked="0"/>
    </xf>
    <xf numFmtId="0" fontId="9" fillId="0" borderId="13" xfId="0" applyFont="1" applyBorder="1" applyAlignment="1">
      <alignment horizontal="left" wrapText="1"/>
    </xf>
    <xf numFmtId="0" fontId="9" fillId="0" borderId="15" xfId="0" applyFont="1" applyBorder="1" applyAlignment="1">
      <alignment horizontal="left" wrapText="1"/>
    </xf>
    <xf numFmtId="164" fontId="1" fillId="4" borderId="13" xfId="0" applyNumberFormat="1" applyFont="1" applyFill="1" applyBorder="1" applyProtection="1">
      <protection locked="0"/>
    </xf>
    <xf numFmtId="164" fontId="1" fillId="4" borderId="9" xfId="0" applyNumberFormat="1" applyFont="1" applyFill="1" applyBorder="1" applyProtection="1">
      <protection locked="0"/>
    </xf>
    <xf numFmtId="0" fontId="1" fillId="4" borderId="8" xfId="0" applyFont="1" applyFill="1" applyBorder="1" applyAlignment="1" applyProtection="1">
      <alignment horizontal="center"/>
      <protection locked="0"/>
    </xf>
    <xf numFmtId="0" fontId="1" fillId="4" borderId="14" xfId="0" applyFont="1" applyFill="1" applyBorder="1" applyAlignment="1" applyProtection="1">
      <alignment horizontal="center"/>
      <protection locked="0"/>
    </xf>
    <xf numFmtId="0" fontId="1" fillId="0" borderId="14" xfId="0" applyFont="1" applyBorder="1" applyAlignment="1">
      <alignment horizontal="left"/>
    </xf>
    <xf numFmtId="0" fontId="9" fillId="0" borderId="4" xfId="0" applyFont="1" applyBorder="1" applyAlignment="1">
      <alignment horizontal="center" wrapText="1"/>
    </xf>
    <xf numFmtId="0" fontId="9" fillId="0" borderId="0" xfId="0" applyFont="1" applyAlignment="1">
      <alignment horizontal="center" wrapText="1"/>
    </xf>
    <xf numFmtId="0" fontId="9" fillId="0" borderId="10" xfId="0" applyFont="1" applyBorder="1" applyAlignment="1">
      <alignment horizontal="center" wrapText="1"/>
    </xf>
    <xf numFmtId="0" fontId="9" fillId="0" borderId="4" xfId="0" applyFont="1" applyBorder="1" applyAlignment="1">
      <alignment horizontal="left"/>
    </xf>
    <xf numFmtId="0" fontId="9" fillId="0" borderId="0" xfId="0" applyFont="1" applyAlignment="1">
      <alignment horizontal="left"/>
    </xf>
    <xf numFmtId="0" fontId="9" fillId="0" borderId="10" xfId="0" applyFont="1" applyBorder="1" applyAlignment="1">
      <alignment horizontal="left"/>
    </xf>
    <xf numFmtId="0" fontId="1" fillId="4" borderId="4" xfId="0"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9"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164" fontId="9" fillId="0" borderId="3" xfId="1" applyNumberFormat="1" applyFont="1" applyFill="1" applyBorder="1" applyAlignment="1" applyProtection="1">
      <alignment horizontal="center"/>
      <protection locked="0"/>
    </xf>
    <xf numFmtId="164" fontId="1" fillId="0" borderId="3" xfId="1" applyNumberFormat="1"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164" fontId="1" fillId="4" borderId="8" xfId="0" applyNumberFormat="1" applyFont="1" applyFill="1" applyBorder="1" applyAlignment="1" applyProtection="1">
      <alignment horizontal="center"/>
      <protection locked="0"/>
    </xf>
    <xf numFmtId="164" fontId="1" fillId="4" borderId="1" xfId="0" applyNumberFormat="1" applyFont="1" applyFill="1" applyBorder="1" applyAlignment="1" applyProtection="1">
      <alignment horizontal="center"/>
      <protection locked="0"/>
    </xf>
    <xf numFmtId="164" fontId="1" fillId="4" borderId="14" xfId="0" applyNumberFormat="1" applyFont="1" applyFill="1" applyBorder="1" applyAlignment="1" applyProtection="1">
      <alignment horizontal="center"/>
      <protection locked="0"/>
    </xf>
    <xf numFmtId="1" fontId="1" fillId="4" borderId="8" xfId="0" applyNumberFormat="1" applyFont="1" applyFill="1" applyBorder="1" applyAlignment="1" applyProtection="1">
      <alignment horizontal="center"/>
      <protection locked="0"/>
    </xf>
    <xf numFmtId="1" fontId="1" fillId="4" borderId="14" xfId="0" applyNumberFormat="1" applyFont="1" applyFill="1" applyBorder="1" applyAlignment="1" applyProtection="1">
      <alignment horizontal="center"/>
      <protection locked="0"/>
    </xf>
    <xf numFmtId="164" fontId="1" fillId="0" borderId="14" xfId="0" applyNumberFormat="1" applyFont="1" applyBorder="1" applyAlignment="1">
      <alignment horizontal="center"/>
    </xf>
    <xf numFmtId="166" fontId="1" fillId="4" borderId="8" xfId="0" applyNumberFormat="1" applyFont="1" applyFill="1" applyBorder="1" applyAlignment="1" applyProtection="1">
      <alignment horizontal="center"/>
      <protection locked="0"/>
    </xf>
    <xf numFmtId="166" fontId="1" fillId="4" borderId="1" xfId="0" applyNumberFormat="1" applyFont="1" applyFill="1" applyBorder="1" applyAlignment="1" applyProtection="1">
      <alignment horizontal="center"/>
      <protection locked="0"/>
    </xf>
    <xf numFmtId="0" fontId="1" fillId="7" borderId="5"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4" xfId="0" applyFont="1" applyFill="1" applyBorder="1" applyAlignment="1" applyProtection="1">
      <alignment horizontal="center"/>
      <protection locked="0"/>
    </xf>
    <xf numFmtId="0" fontId="1" fillId="7" borderId="10" xfId="0" applyFont="1" applyFill="1" applyBorder="1" applyAlignment="1" applyProtection="1">
      <alignment horizontal="center"/>
      <protection locked="0"/>
    </xf>
    <xf numFmtId="0" fontId="1" fillId="7" borderId="8" xfId="0" applyFont="1" applyFill="1" applyBorder="1" applyAlignment="1" applyProtection="1">
      <alignment horizontal="center"/>
      <protection locked="0"/>
    </xf>
    <xf numFmtId="0" fontId="1" fillId="7" borderId="14" xfId="0" applyFont="1" applyFill="1" applyBorder="1" applyAlignment="1" applyProtection="1">
      <alignment horizontal="center"/>
      <protection locked="0"/>
    </xf>
    <xf numFmtId="0" fontId="1" fillId="0" borderId="13" xfId="0" applyFont="1" applyBorder="1" applyAlignment="1">
      <alignment horizontal="center" wrapText="1"/>
    </xf>
    <xf numFmtId="0" fontId="1" fillId="0" borderId="15" xfId="0" applyFont="1" applyBorder="1" applyAlignment="1">
      <alignment horizontal="center" wrapText="1"/>
    </xf>
    <xf numFmtId="0" fontId="1" fillId="0" borderId="9" xfId="0" applyFont="1" applyBorder="1" applyAlignment="1">
      <alignment horizontal="center" wrapText="1"/>
    </xf>
    <xf numFmtId="0" fontId="9" fillId="4" borderId="7" xfId="0" applyFont="1" applyFill="1" applyBorder="1" applyAlignment="1" applyProtection="1">
      <alignment horizontal="center" vertical="top" wrapText="1"/>
      <protection locked="0"/>
    </xf>
    <xf numFmtId="0" fontId="9" fillId="0" borderId="13" xfId="0" applyFont="1" applyBorder="1" applyAlignment="1">
      <alignment horizontal="left" vertical="top" wrapText="1"/>
    </xf>
    <xf numFmtId="0" fontId="9" fillId="0" borderId="9" xfId="0" applyFont="1" applyBorder="1" applyAlignment="1">
      <alignment horizontal="left" vertical="top"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4" xfId="0" applyFont="1" applyBorder="1" applyAlignment="1">
      <alignment horizontal="center" vertical="center" wrapText="1"/>
    </xf>
    <xf numFmtId="0" fontId="1" fillId="4" borderId="7" xfId="0" applyFont="1" applyFill="1" applyBorder="1" applyAlignment="1" applyProtection="1">
      <alignment horizontal="center" vertical="top" wrapText="1"/>
      <protection locked="0"/>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0" xfId="0" applyFont="1" applyFill="1" applyAlignment="1">
      <alignment horizontal="left" vertical="top" wrapText="1"/>
    </xf>
    <xf numFmtId="0" fontId="9" fillId="3" borderId="10" xfId="0" applyFont="1" applyFill="1" applyBorder="1" applyAlignment="1">
      <alignment horizontal="left" vertical="top" wrapText="1"/>
    </xf>
    <xf numFmtId="0" fontId="14" fillId="4" borderId="4" xfId="0" applyFont="1" applyFill="1" applyBorder="1" applyAlignment="1" applyProtection="1">
      <alignment horizontal="center"/>
      <protection locked="0"/>
    </xf>
    <xf numFmtId="0" fontId="14" fillId="4" borderId="0" xfId="0" applyFont="1" applyFill="1" applyAlignment="1" applyProtection="1">
      <alignment horizontal="center"/>
      <protection locked="0"/>
    </xf>
    <xf numFmtId="0" fontId="14" fillId="4" borderId="10" xfId="0" applyFont="1" applyFill="1" applyBorder="1" applyAlignment="1" applyProtection="1">
      <alignment horizontal="center"/>
      <protection locked="0"/>
    </xf>
    <xf numFmtId="0" fontId="14" fillId="4" borderId="8" xfId="0" applyFont="1" applyFill="1" applyBorder="1" applyAlignment="1" applyProtection="1">
      <alignment horizontal="center"/>
      <protection locked="0"/>
    </xf>
    <xf numFmtId="0" fontId="14" fillId="4" borderId="1" xfId="0" applyFont="1" applyFill="1" applyBorder="1" applyAlignment="1" applyProtection="1">
      <alignment horizontal="center"/>
      <protection locked="0"/>
    </xf>
    <xf numFmtId="0" fontId="14" fillId="4" borderId="14" xfId="0" applyFont="1" applyFill="1" applyBorder="1" applyAlignment="1" applyProtection="1">
      <alignment horizontal="center"/>
      <protection locked="0"/>
    </xf>
    <xf numFmtId="0" fontId="8" fillId="4" borderId="8" xfId="0"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8" fillId="4" borderId="14" xfId="0" applyFont="1" applyFill="1" applyBorder="1" applyAlignment="1" applyProtection="1">
      <alignment horizontal="center"/>
      <protection locked="0"/>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0" fontId="11" fillId="0" borderId="9" xfId="0" applyFont="1" applyBorder="1" applyAlignment="1">
      <alignment horizontal="left" vertical="top" wrapText="1"/>
    </xf>
    <xf numFmtId="0" fontId="9" fillId="5" borderId="13" xfId="0" applyFont="1" applyFill="1" applyBorder="1" applyAlignment="1">
      <alignment horizontal="center"/>
    </xf>
    <xf numFmtId="0" fontId="9" fillId="5" borderId="15" xfId="0" applyFont="1" applyFill="1" applyBorder="1" applyAlignment="1">
      <alignment horizontal="center"/>
    </xf>
    <xf numFmtId="0" fontId="9" fillId="5" borderId="9" xfId="0" applyFont="1" applyFill="1" applyBorder="1" applyAlignment="1">
      <alignment horizontal="center"/>
    </xf>
    <xf numFmtId="165" fontId="11" fillId="0" borderId="6" xfId="0" applyNumberFormat="1" applyFont="1" applyBorder="1" applyAlignment="1">
      <alignment horizontal="right" vertical="center"/>
    </xf>
    <xf numFmtId="165" fontId="11" fillId="0" borderId="12" xfId="0" applyNumberFormat="1" applyFont="1" applyBorder="1" applyAlignment="1">
      <alignment horizontal="right" vertical="center"/>
    </xf>
    <xf numFmtId="0" fontId="1" fillId="0" borderId="7" xfId="0" applyFont="1" applyBorder="1"/>
    <xf numFmtId="0" fontId="1" fillId="0" borderId="13" xfId="0" applyFont="1" applyBorder="1"/>
    <xf numFmtId="0" fontId="1" fillId="0" borderId="15" xfId="0" applyFont="1" applyBorder="1"/>
    <xf numFmtId="0" fontId="1" fillId="0" borderId="9" xfId="0" applyFont="1" applyBorder="1"/>
    <xf numFmtId="0" fontId="9" fillId="0" borderId="2" xfId="0" applyFont="1" applyBorder="1" applyAlignment="1">
      <alignment horizontal="left"/>
    </xf>
    <xf numFmtId="0" fontId="9" fillId="0" borderId="11" xfId="0" applyFont="1" applyBorder="1" applyAlignment="1">
      <alignment horizontal="left"/>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1" fillId="7" borderId="7" xfId="0" applyFont="1" applyFill="1" applyBorder="1" applyAlignment="1" applyProtection="1">
      <alignment horizontal="center"/>
      <protection locked="0"/>
    </xf>
    <xf numFmtId="0" fontId="1" fillId="4" borderId="2" xfId="0" applyFont="1" applyFill="1" applyBorder="1" applyAlignment="1" applyProtection="1">
      <alignment horizontal="left" vertical="top" wrapText="1"/>
      <protection locked="0"/>
    </xf>
    <xf numFmtId="0" fontId="1" fillId="4" borderId="3" xfId="0" applyFont="1" applyFill="1" applyBorder="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1" xfId="0" applyFont="1" applyBorder="1" applyAlignment="1">
      <alignment horizontal="left" vertical="top" wrapText="1"/>
    </xf>
    <xf numFmtId="0" fontId="9" fillId="0" borderId="8" xfId="0" applyFont="1" applyBorder="1" applyAlignment="1">
      <alignment horizontal="left" vertical="top" wrapText="1"/>
    </xf>
    <xf numFmtId="0" fontId="9" fillId="0" borderId="1" xfId="0" applyFont="1" applyBorder="1" applyAlignment="1">
      <alignment horizontal="left" vertical="top" wrapText="1"/>
    </xf>
    <xf numFmtId="0" fontId="9" fillId="0" borderId="14" xfId="0" applyFont="1" applyBorder="1" applyAlignment="1">
      <alignment horizontal="left" vertical="top" wrapText="1"/>
    </xf>
    <xf numFmtId="0" fontId="1" fillId="0" borderId="13" xfId="0" applyFont="1" applyBorder="1" applyAlignment="1">
      <alignment horizontal="center" vertical="top" wrapText="1"/>
    </xf>
    <xf numFmtId="0" fontId="1" fillId="0" borderId="15" xfId="0" applyFont="1" applyBorder="1" applyAlignment="1">
      <alignment horizontal="center" vertical="top" wrapText="1"/>
    </xf>
    <xf numFmtId="0" fontId="1" fillId="0" borderId="9" xfId="0" applyFont="1" applyBorder="1" applyAlignment="1">
      <alignment horizontal="center" vertical="top" wrapText="1"/>
    </xf>
    <xf numFmtId="164" fontId="1" fillId="4" borderId="13" xfId="0" applyNumberFormat="1" applyFont="1" applyFill="1" applyBorder="1" applyAlignment="1" applyProtection="1">
      <alignment horizontal="right"/>
      <protection locked="0"/>
    </xf>
    <xf numFmtId="164" fontId="1" fillId="4" borderId="9" xfId="0" applyNumberFormat="1" applyFont="1" applyFill="1" applyBorder="1" applyAlignment="1" applyProtection="1">
      <alignment horizontal="right"/>
      <protection locked="0"/>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left" wrapText="1"/>
    </xf>
    <xf numFmtId="0" fontId="1" fillId="7" borderId="0" xfId="0" applyFont="1" applyFill="1" applyAlignment="1" applyProtection="1">
      <alignment horizontal="center"/>
      <protection locked="0"/>
    </xf>
    <xf numFmtId="0" fontId="1" fillId="7" borderId="1" xfId="0" applyFont="1" applyFill="1" applyBorder="1" applyAlignment="1" applyProtection="1">
      <alignment horizontal="center"/>
      <protection locked="0"/>
    </xf>
    <xf numFmtId="0" fontId="1" fillId="0" borderId="4" xfId="0" applyFont="1" applyBorder="1" applyAlignment="1">
      <alignment wrapText="1"/>
    </xf>
    <xf numFmtId="0" fontId="1" fillId="0" borderId="0" xfId="0" applyFont="1" applyAlignment="1">
      <alignment wrapText="1"/>
    </xf>
    <xf numFmtId="0" fontId="1" fillId="0" borderId="13" xfId="0" applyFont="1" applyBorder="1" applyAlignment="1">
      <alignment horizontal="center" vertical="top"/>
    </xf>
    <xf numFmtId="0" fontId="1" fillId="0" borderId="9" xfId="0" applyFont="1" applyBorder="1" applyAlignment="1">
      <alignment horizontal="center" vertical="top"/>
    </xf>
    <xf numFmtId="0" fontId="9" fillId="0" borderId="8" xfId="0" applyFont="1" applyBorder="1" applyAlignment="1">
      <alignment horizontal="left" wrapText="1"/>
    </xf>
    <xf numFmtId="0" fontId="9" fillId="0" borderId="14" xfId="0" applyFont="1" applyBorder="1" applyAlignment="1">
      <alignment horizontal="left" wrapText="1"/>
    </xf>
    <xf numFmtId="164" fontId="1" fillId="4" borderId="8" xfId="0" applyNumberFormat="1" applyFont="1" applyFill="1" applyBorder="1" applyAlignment="1" applyProtection="1">
      <alignment horizontal="right"/>
      <protection locked="0"/>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49" fontId="1" fillId="4" borderId="13" xfId="0" applyNumberFormat="1" applyFont="1" applyFill="1" applyBorder="1" applyAlignment="1" applyProtection="1">
      <alignment horizontal="center"/>
      <protection locked="0"/>
    </xf>
    <xf numFmtId="49" fontId="1" fillId="4" borderId="9" xfId="0" applyNumberFormat="1" applyFont="1" applyFill="1" applyBorder="1" applyAlignment="1" applyProtection="1">
      <alignment horizontal="center"/>
      <protection locked="0"/>
    </xf>
    <xf numFmtId="0" fontId="9" fillId="4" borderId="13" xfId="0" applyFont="1" applyFill="1" applyBorder="1" applyAlignment="1" applyProtection="1">
      <alignment horizontal="center" vertical="top" wrapText="1"/>
      <protection locked="0"/>
    </xf>
    <xf numFmtId="0" fontId="9" fillId="4" borderId="9" xfId="0" applyFont="1" applyFill="1" applyBorder="1" applyAlignment="1" applyProtection="1">
      <alignment horizontal="center" vertical="top" wrapText="1"/>
      <protection locked="0"/>
    </xf>
    <xf numFmtId="0" fontId="1" fillId="4" borderId="4" xfId="0" applyFont="1" applyFill="1" applyBorder="1" applyAlignment="1" applyProtection="1">
      <alignment horizontal="center" vertical="top" wrapText="1"/>
      <protection locked="0"/>
    </xf>
    <xf numFmtId="0" fontId="1" fillId="4" borderId="0" xfId="0" applyFont="1" applyFill="1" applyAlignment="1" applyProtection="1">
      <alignment horizontal="center" vertical="top" wrapText="1"/>
      <protection locked="0"/>
    </xf>
    <xf numFmtId="0" fontId="1" fillId="4" borderId="10" xfId="0" applyFont="1" applyFill="1" applyBorder="1" applyAlignment="1" applyProtection="1">
      <alignment horizontal="center" vertical="top" wrapText="1"/>
      <protection locked="0"/>
    </xf>
    <xf numFmtId="0" fontId="1" fillId="4" borderId="8" xfId="0"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0" fontId="1" fillId="4" borderId="14" xfId="0" applyFont="1" applyFill="1" applyBorder="1" applyAlignment="1" applyProtection="1">
      <alignment horizontal="center" vertical="top" wrapText="1"/>
      <protection locked="0"/>
    </xf>
    <xf numFmtId="0" fontId="9" fillId="5" borderId="8" xfId="0" applyFont="1" applyFill="1" applyBorder="1" applyAlignment="1">
      <alignment horizontal="center" wrapText="1"/>
    </xf>
    <xf numFmtId="0" fontId="9" fillId="5" borderId="1" xfId="0" applyFont="1" applyFill="1" applyBorder="1" applyAlignment="1">
      <alignment horizontal="center" wrapText="1"/>
    </xf>
    <xf numFmtId="0" fontId="9" fillId="5" borderId="14" xfId="0" applyFont="1" applyFill="1" applyBorder="1" applyAlignment="1">
      <alignment horizontal="center" wrapText="1"/>
    </xf>
    <xf numFmtId="0" fontId="9" fillId="5" borderId="2" xfId="0" applyFont="1" applyFill="1" applyBorder="1" applyAlignment="1">
      <alignment horizontal="left" wrapText="1"/>
    </xf>
    <xf numFmtId="0" fontId="9" fillId="5" borderId="3" xfId="0" applyFont="1" applyFill="1" applyBorder="1" applyAlignment="1">
      <alignment horizontal="left" wrapText="1"/>
    </xf>
    <xf numFmtId="0" fontId="9" fillId="5" borderId="11" xfId="0" applyFont="1" applyFill="1" applyBorder="1" applyAlignment="1">
      <alignment horizontal="left" wrapText="1"/>
    </xf>
    <xf numFmtId="0" fontId="1" fillId="5" borderId="13" xfId="0" applyFont="1" applyFill="1" applyBorder="1" applyAlignment="1">
      <alignment horizontal="center"/>
    </xf>
    <xf numFmtId="0" fontId="1" fillId="5" borderId="15" xfId="0" applyFont="1" applyFill="1" applyBorder="1" applyAlignment="1">
      <alignment horizontal="center"/>
    </xf>
    <xf numFmtId="0" fontId="1" fillId="5" borderId="9" xfId="0" applyFont="1" applyFill="1" applyBorder="1" applyAlignment="1">
      <alignment horizontal="center"/>
    </xf>
    <xf numFmtId="0" fontId="1" fillId="0" borderId="13" xfId="0" applyFont="1" applyBorder="1" applyAlignment="1">
      <alignment horizontal="left" vertical="center"/>
    </xf>
    <xf numFmtId="0" fontId="1" fillId="0" borderId="15" xfId="0" applyFont="1" applyBorder="1" applyAlignment="1">
      <alignment horizontal="left" vertical="center"/>
    </xf>
    <xf numFmtId="0" fontId="1" fillId="0" borderId="9" xfId="0" applyFont="1" applyBorder="1" applyAlignment="1">
      <alignment horizontal="left" vertical="center"/>
    </xf>
    <xf numFmtId="0" fontId="9" fillId="0" borderId="3" xfId="0" applyFont="1" applyBorder="1" applyAlignment="1">
      <alignment horizontal="left"/>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4" borderId="10" xfId="0" applyFont="1" applyFill="1" applyBorder="1" applyAlignment="1">
      <alignment horizontal="center" vertical="center"/>
    </xf>
    <xf numFmtId="0" fontId="9" fillId="4" borderId="14" xfId="0" applyFont="1" applyFill="1" applyBorder="1" applyAlignment="1">
      <alignment horizontal="center" vertical="center"/>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left" wrapText="1"/>
    </xf>
    <xf numFmtId="0" fontId="9" fillId="0" borderId="0" xfId="0" applyFont="1" applyAlignment="1">
      <alignment horizontal="left" wrapText="1"/>
    </xf>
    <xf numFmtId="0" fontId="9" fillId="0" borderId="10" xfId="0" applyFont="1" applyBorder="1" applyAlignment="1">
      <alignment horizontal="left" wrapText="1"/>
    </xf>
    <xf numFmtId="0" fontId="9" fillId="0" borderId="13" xfId="0" applyFont="1" applyBorder="1" applyAlignment="1">
      <alignment horizontal="left" vertical="top"/>
    </xf>
    <xf numFmtId="0" fontId="9" fillId="0" borderId="15" xfId="0" applyFont="1" applyBorder="1" applyAlignment="1">
      <alignment horizontal="left" vertical="top"/>
    </xf>
    <xf numFmtId="0" fontId="9" fillId="0" borderId="9" xfId="0" applyFont="1" applyBorder="1" applyAlignment="1">
      <alignment horizontal="left" vertical="top"/>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0" xfId="0" applyFont="1" applyAlignment="1">
      <alignment horizontal="center" vertical="top"/>
    </xf>
    <xf numFmtId="0" fontId="9" fillId="0" borderId="11" xfId="0" applyFont="1" applyBorder="1" applyAlignment="1">
      <alignment horizontal="center" wrapText="1"/>
    </xf>
    <xf numFmtId="0" fontId="1" fillId="7" borderId="5" xfId="0" applyFont="1" applyFill="1" applyBorder="1" applyAlignment="1">
      <alignment horizontal="center"/>
    </xf>
    <xf numFmtId="0" fontId="1" fillId="7" borderId="12" xfId="0" applyFont="1" applyFill="1" applyBorder="1" applyAlignment="1">
      <alignment horizontal="center"/>
    </xf>
    <xf numFmtId="0" fontId="1" fillId="7" borderId="7" xfId="0" applyFont="1" applyFill="1" applyBorder="1" applyAlignment="1">
      <alignment horizontal="center"/>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1" fillId="0" borderId="7" xfId="0" applyFont="1" applyBorder="1" applyAlignment="1">
      <alignment horizontal="center"/>
    </xf>
    <xf numFmtId="0" fontId="9" fillId="0" borderId="13" xfId="0" applyFont="1" applyBorder="1" applyAlignment="1">
      <alignment horizontal="center"/>
    </xf>
    <xf numFmtId="0" fontId="9" fillId="0" borderId="15" xfId="0" applyFont="1" applyBorder="1" applyAlignment="1">
      <alignment horizontal="center"/>
    </xf>
    <xf numFmtId="0" fontId="9" fillId="0" borderId="9" xfId="0" applyFont="1" applyBorder="1" applyAlignment="1">
      <alignment horizontal="center"/>
    </xf>
    <xf numFmtId="0" fontId="1" fillId="4" borderId="7" xfId="0" applyFont="1" applyFill="1" applyBorder="1" applyAlignment="1" applyProtection="1">
      <alignment horizontal="left" vertical="top" wrapText="1"/>
      <protection locked="0"/>
    </xf>
    <xf numFmtId="0" fontId="11" fillId="0" borderId="13" xfId="0" applyFont="1" applyBorder="1" applyAlignment="1">
      <alignment horizontal="left"/>
    </xf>
    <xf numFmtId="0" fontId="12" fillId="0" borderId="15" xfId="0" applyFont="1" applyBorder="1" applyAlignment="1">
      <alignment horizontal="left"/>
    </xf>
    <xf numFmtId="0" fontId="12" fillId="0" borderId="9" xfId="0" applyFont="1" applyBorder="1" applyAlignment="1">
      <alignment horizontal="left"/>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165" fontId="1" fillId="0" borderId="7" xfId="0" applyNumberFormat="1" applyFont="1" applyBorder="1" applyAlignment="1">
      <alignment horizontal="right" vertical="center"/>
    </xf>
    <xf numFmtId="0" fontId="9" fillId="0" borderId="13" xfId="0" applyFont="1" applyBorder="1" applyAlignment="1">
      <alignment horizontal="left" vertical="center"/>
    </xf>
    <xf numFmtId="0" fontId="9" fillId="0" borderId="15" xfId="0" applyFont="1" applyBorder="1" applyAlignment="1">
      <alignment horizontal="left" vertical="center"/>
    </xf>
    <xf numFmtId="0" fontId="9" fillId="0" borderId="9" xfId="0" applyFont="1" applyBorder="1" applyAlignment="1">
      <alignment horizontal="left" vertical="center"/>
    </xf>
    <xf numFmtId="164" fontId="1" fillId="0" borderId="4" xfId="0" applyNumberFormat="1" applyFont="1" applyBorder="1" applyAlignment="1">
      <alignment horizontal="center" vertical="top"/>
    </xf>
    <xf numFmtId="164" fontId="1" fillId="0" borderId="10" xfId="0" applyNumberFormat="1" applyFont="1" applyBorder="1" applyAlignment="1">
      <alignment horizontal="center" vertical="top"/>
    </xf>
    <xf numFmtId="0" fontId="9" fillId="0" borderId="6" xfId="0" applyFont="1" applyBorder="1" applyAlignment="1">
      <alignment horizontal="left" vertical="top"/>
    </xf>
    <xf numFmtId="0" fontId="9" fillId="0" borderId="5" xfId="0" applyFont="1" applyBorder="1" applyAlignment="1">
      <alignment horizontal="left" vertical="top"/>
    </xf>
    <xf numFmtId="0" fontId="9" fillId="0" borderId="11" xfId="0" applyFont="1" applyBorder="1" applyAlignment="1">
      <alignment horizontal="center" vertical="top"/>
    </xf>
    <xf numFmtId="0" fontId="9" fillId="0" borderId="0" xfId="0" applyFont="1" applyAlignment="1">
      <alignment horizontal="right" vertical="center" wrapText="1"/>
    </xf>
    <xf numFmtId="0" fontId="9" fillId="0" borderId="0" xfId="0" applyFont="1" applyAlignment="1" applyProtection="1">
      <alignment horizontal="center" vertical="center" wrapText="1"/>
      <protection locked="0"/>
    </xf>
    <xf numFmtId="0" fontId="9" fillId="0" borderId="7" xfId="0" applyFont="1" applyBorder="1" applyAlignment="1">
      <alignment horizontal="right" vertical="center" wrapText="1"/>
    </xf>
    <xf numFmtId="0" fontId="9" fillId="4"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1" fillId="0" borderId="0" xfId="0" applyFont="1" applyAlignment="1">
      <alignment horizontal="right"/>
    </xf>
    <xf numFmtId="0" fontId="35" fillId="0" borderId="0" xfId="0" applyFont="1" applyAlignment="1">
      <alignment horizontal="center" vertical="center"/>
    </xf>
    <xf numFmtId="0" fontId="9" fillId="0" borderId="0" xfId="0" applyFont="1" applyAlignment="1">
      <alignment horizontal="left" vertical="center" wrapText="1"/>
    </xf>
    <xf numFmtId="0" fontId="9" fillId="0" borderId="7" xfId="0" applyFont="1" applyBorder="1" applyAlignment="1">
      <alignment horizontal="center" vertical="center"/>
    </xf>
    <xf numFmtId="0" fontId="10" fillId="0" borderId="20" xfId="0" applyFont="1" applyBorder="1" applyAlignment="1">
      <alignment horizontal="center" vertical="center" wrapText="1"/>
    </xf>
    <xf numFmtId="167" fontId="1" fillId="0" borderId="0" xfId="0" applyNumberFormat="1" applyFont="1" applyAlignment="1">
      <alignment horizontal="right"/>
    </xf>
    <xf numFmtId="0" fontId="17" fillId="0" borderId="7" xfId="0" applyFont="1" applyBorder="1" applyAlignment="1">
      <alignment horizontal="right" vertical="center"/>
    </xf>
    <xf numFmtId="0" fontId="17" fillId="4" borderId="7" xfId="0" applyFont="1" applyFill="1" applyBorder="1" applyAlignment="1" applyProtection="1">
      <alignment horizontal="center" vertical="center"/>
      <protection locked="0"/>
    </xf>
    <xf numFmtId="0" fontId="17" fillId="0" borderId="7" xfId="0" applyFont="1" applyBorder="1" applyAlignment="1">
      <alignment horizontal="center" vertical="center" wrapText="1"/>
    </xf>
    <xf numFmtId="0" fontId="17" fillId="0" borderId="7" xfId="0" applyFont="1" applyBorder="1" applyAlignment="1">
      <alignment horizontal="right"/>
    </xf>
    <xf numFmtId="0" fontId="17" fillId="4" borderId="7" xfId="0" applyFont="1" applyFill="1" applyBorder="1" applyAlignment="1" applyProtection="1">
      <alignment horizontal="center"/>
      <protection locked="0"/>
    </xf>
    <xf numFmtId="0" fontId="17" fillId="0" borderId="0" xfId="0" applyFont="1" applyAlignment="1">
      <alignment horizontal="center"/>
    </xf>
    <xf numFmtId="0" fontId="25" fillId="0" borderId="7" xfId="0" applyFont="1" applyBorder="1" applyAlignment="1">
      <alignment horizontal="center" vertical="center"/>
    </xf>
    <xf numFmtId="0" fontId="17" fillId="0" borderId="7" xfId="0" applyFont="1" applyBorder="1" applyAlignment="1">
      <alignment horizontal="center" wrapText="1"/>
    </xf>
    <xf numFmtId="164" fontId="17" fillId="4" borderId="7" xfId="0" applyNumberFormat="1" applyFont="1" applyFill="1" applyBorder="1" applyAlignment="1" applyProtection="1">
      <alignment horizontal="center"/>
      <protection locked="0"/>
    </xf>
    <xf numFmtId="0" fontId="25" fillId="0" borderId="0" xfId="0" applyFont="1" applyAlignment="1">
      <alignment horizontal="center"/>
    </xf>
    <xf numFmtId="164" fontId="18" fillId="4" borderId="1" xfId="0" applyNumberFormat="1" applyFont="1" applyFill="1" applyBorder="1" applyAlignment="1" applyProtection="1">
      <alignment horizontal="center"/>
      <protection locked="0"/>
    </xf>
    <xf numFmtId="0" fontId="18" fillId="4" borderId="1" xfId="0" applyFont="1" applyFill="1" applyBorder="1" applyAlignment="1" applyProtection="1">
      <alignment horizontal="center"/>
      <protection locked="0"/>
    </xf>
    <xf numFmtId="0" fontId="17" fillId="0" borderId="7" xfId="0" applyFont="1" applyBorder="1" applyAlignment="1">
      <alignment horizontal="left"/>
    </xf>
    <xf numFmtId="164" fontId="17" fillId="0" borderId="7" xfId="0" applyNumberFormat="1" applyFont="1" applyBorder="1" applyAlignment="1">
      <alignment horizontal="center"/>
    </xf>
    <xf numFmtId="0" fontId="17" fillId="0" borderId="7" xfId="0" applyFont="1" applyBorder="1"/>
    <xf numFmtId="164" fontId="17" fillId="0" borderId="7" xfId="0" applyNumberFormat="1" applyFont="1" applyBorder="1" applyAlignment="1">
      <alignment horizontal="center" vertical="center" wrapText="1"/>
    </xf>
    <xf numFmtId="0" fontId="17" fillId="0" borderId="13" xfId="0" applyFont="1" applyBorder="1" applyAlignment="1">
      <alignment horizontal="left" vertical="center" wrapText="1"/>
    </xf>
    <xf numFmtId="0" fontId="17" fillId="0" borderId="9" xfId="0" applyFont="1" applyBorder="1" applyAlignment="1">
      <alignment horizontal="left" vertical="center" wrapText="1"/>
    </xf>
    <xf numFmtId="0" fontId="17" fillId="0" borderId="3" xfId="0" applyFont="1" applyBorder="1" applyAlignment="1">
      <alignment horizontal="center"/>
    </xf>
    <xf numFmtId="0" fontId="25" fillId="0" borderId="7" xfId="0" applyFont="1" applyBorder="1" applyAlignment="1">
      <alignment horizontal="left"/>
    </xf>
    <xf numFmtId="0" fontId="21" fillId="0" borderId="0" xfId="0" applyFont="1" applyAlignment="1">
      <alignment horizontal="center"/>
    </xf>
    <xf numFmtId="0" fontId="23" fillId="0" borderId="0" xfId="0" applyFont="1" applyAlignment="1">
      <alignment horizontal="center"/>
    </xf>
    <xf numFmtId="0" fontId="11" fillId="0" borderId="0" xfId="0" applyFont="1" applyAlignment="1">
      <alignment horizontal="left" vertical="top" wrapText="1"/>
    </xf>
    <xf numFmtId="0" fontId="24" fillId="0" borderId="0" xfId="0" applyFont="1" applyAlignment="1">
      <alignment horizontal="center"/>
    </xf>
    <xf numFmtId="164" fontId="18" fillId="7" borderId="1" xfId="0" applyNumberFormat="1" applyFont="1" applyFill="1" applyBorder="1" applyAlignment="1" applyProtection="1">
      <alignment horizontal="center"/>
      <protection locked="0"/>
    </xf>
    <xf numFmtId="0" fontId="18" fillId="7" borderId="1" xfId="0" applyFont="1" applyFill="1" applyBorder="1" applyAlignment="1" applyProtection="1">
      <alignment horizontal="center"/>
      <protection locked="0"/>
    </xf>
  </cellXfs>
  <cellStyles count="2">
    <cellStyle name="Currency" xfId="1" builtinId="4"/>
    <cellStyle name="Normal" xfId="0" builtinId="0"/>
  </cellStyles>
  <dxfs count="4">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s>
  <tableStyles count="0" defaultTableStyle="TableStyleMedium9" defaultPivotStyle="PivotStyleLight16"/>
  <colors>
    <mruColors>
      <color rgb="FF808080"/>
      <color rgb="FFCCFFFF"/>
      <color rgb="FFD3F5F9"/>
      <color rgb="FF15F5F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Guido, Anna P" id="{446D05D7-A2FF-410A-B477-48168BCDE6A5}" userId="S::Anna.P.Guido@hud.gov::27ab8f4a-b35e-4ce6-a81b-978dc3e62b76" providerId="AD"/>
  <person displayName="Lee, Chung-Yiu" id="{70798A80-67BC-4127-8DC2-84AB6C5E57B1}" userId="S::Chung-Yiu.Lee@hud.gov::65ed2d02-6879-4d30-b6e8-bf0c56cb6dc1" providerId="AD"/>
  <person displayName="OHara, Deana K" id="{F3F9EA56-3DA3-414B-AE25-6681E43E7A13}" userId="S::deana.k.ohara@hud.gov::638d855e-d23e-4a2d-9493-56908dc96a23" providerId="AD"/>
  <person displayName="Brice, Angela M" id="{6482DC91-FC2E-492E-A71C-B803B144B71F}" userId="S::Angela.M.Brice@HUD.GOV::2cbe77f3-1335-4aa6-8dc4-44d2c2b5c614" providerId="AD"/>
  <person displayName="JENSEN, MATTHEW M" id="{659BA397-A4EC-45E3-8B53-FDB8C1C5BBE9}" userId="S::MATTHEW.M.JENSEN@hud.gov::15580a58-d516-4692-a072-af9f2a06d0da" providerId="AD"/>
  <person displayName="Bourque, Catherine B" id="{E2A95620-0EAB-43CF-A449-10CABEDD422B}" userId="S::Catherine.B.Bourque@hud.gov::c59143b2-b33e-4304-898a-471ed67973e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1" dT="2025-03-10T11:47:47.42" personId="{6482DC91-FC2E-492E-A71C-B803B144B71F}" id="{696F9540-36F4-43D9-92ED-BB5759D30BA3}">
    <text xml:space="preserve">ALD Comment: OGC Non-Concurring:  If a Social Security Number is collected, then Section 7(b) of the Privacy Act must be followed.  In the Burden Notice at the bottom of the page, we recommend adding the following sentences (or something substantially similar):
“HUD is authorized to collect Social Security Numbers (SSNs) pursuant to 24 U.S.C. 3543(a).   The SSN is required to participate in this program.  HUD uses the SSNs [enter how HUD uses SSNs].”
This comment applies to all pages of this spreadsheet that collect SSNs.
</text>
  </threadedComment>
  <threadedComment ref="C11" dT="2025-04-22T12:35:22.70" personId="{70798A80-67BC-4127-8DC2-84AB6C5E57B1}" id="{49E9F8F7-47FF-443C-8977-C9CCD4FE26D6}" parentId="{696F9540-36F4-43D9-92ED-BB5759D30BA3}">
    <text xml:space="preserve">Proposed Revision:HUD is authorized to collect Social Security Numbers (SSNs) pursuant to 24 U.S.C. 3543(a). The SSN is required to participate in this program. HUD requires the SSN to enable Direct Guarantee Lenders to run credit histories of Borrowers, to determine if Borrowers have any debts and liabilities owed to the United States, and to verify SSN matches government issued documents, such as a Borrower’s Social Security card.
</text>
  </threadedComment>
  <threadedComment ref="A55" dT="2025-02-27T14:21:05.29" personId="{E2A95620-0EAB-43CF-A449-10CABEDD422B}" id="{1AF418ED-DCAD-4A60-ACEC-7EE500BD50AC}">
    <text>OGC Nonconcurrence: This is missing the rest of the citation after 31 U.S.C. It should read 31 U.S.C. §§ 3729, 3802. This is incorrect on all sheets in this excel document. Please correct on all sheets.</text>
  </threadedComment>
  <threadedComment ref="A55" dT="2025-03-10T12:32:59.88" personId="{6482DC91-FC2E-492E-A71C-B803B144B71F}" id="{EC250D19-3D1C-470E-9892-F87ACB73769D}" parentId="{1AF418ED-DCAD-4A60-ACEC-7EE500BD50AC}">
    <text xml:space="preserve">ALD Comment: OGC Concurring: Please use the following language:
“I/We, the undersigned, certify under penalty of perjury that the information provided above is true and correct.  WARNING:  Anyone who knowingly submits a false claim or makes a false statement is subject to criminal and/or civil penalties, including confinement for up to 5 years, fines, and civil and administrative penalties.  (18 U.S.C. §§ 287, 1001, 1010, 1012, 1014; 31 U.S.C. §3729, 3802).” 
This comment applies to all pages of this spreadsheet that have this Warning statement.
</text>
  </threadedComment>
  <threadedComment ref="A55" dT="2025-04-09T19:19:06.83" personId="{F3F9EA56-3DA3-414B-AE25-6681E43E7A13}" id="{393E6E2D-669B-4CB9-B9AD-091CF5BFBBD4}" parentId="{1AF418ED-DCAD-4A60-ACEC-7EE500BD50AC}">
    <text xml:space="preserve">Accepted - Matt J. Please make the changes. </text>
  </threadedComment>
  <threadedComment ref="A55" dT="2025-04-22T12:37:10.38" personId="{659BA397-A4EC-45E3-8B53-FDB8C1C5BBE9}" id="{A48A1821-3C0F-48A5-B4E1-E20A333B619D}" parentId="{1AF418ED-DCAD-4A60-ACEC-7EE500BD50AC}">
    <text xml:space="preserve">Done
</text>
  </threadedComment>
</ThreadedComments>
</file>

<file path=xl/threadedComments/threadedComment2.xml><?xml version="1.0" encoding="utf-8"?>
<ThreadedComments xmlns="http://schemas.microsoft.com/office/spreadsheetml/2018/threadedcomments" xmlns:x="http://schemas.openxmlformats.org/spreadsheetml/2006/main">
  <threadedComment ref="D7" dT="2025-02-27T14:46:25.13" personId="{E2A95620-0EAB-43CF-A449-10CABEDD422B}" id="{2E930A1A-CCDD-4828-AFD4-929B7C70FF73}">
    <text>OGC Concurrence: Should this read Attended Homebuyer Education (yes/no) as it does in the other excel sheets?</text>
  </threadedComment>
  <threadedComment ref="D7" dT="2025-04-22T12:04:08.03" personId="{70798A80-67BC-4127-8DC2-84AB6C5E57B1}" id="{0621632B-CC9D-493C-ABF9-89B4B167F96F}" parentId="{2E930A1A-CCDD-4828-AFD4-929B7C70FF73}">
    <text>Yes, text modified.</text>
  </threadedComment>
</ThreadedComments>
</file>

<file path=xl/threadedComments/threadedComment3.xml><?xml version="1.0" encoding="utf-8"?>
<ThreadedComments xmlns="http://schemas.microsoft.com/office/spreadsheetml/2018/threadedcomments" xmlns:x="http://schemas.openxmlformats.org/spreadsheetml/2006/main">
  <threadedComment ref="A3" dT="2026-06-09T16:31:13.75" personId="{446D05D7-A2FF-410A-B477-48168BCDE6A5}" id="{96CF662E-4968-49F3-95AA-B7F467ED72E9}">
    <text xml:space="preserve">Please update the burden statement on this tab from 3 min to 10 min to reflect as other tabs.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4"/>
  <sheetViews>
    <sheetView topLeftCell="A40" zoomScale="136" zoomScaleNormal="136" workbookViewId="0">
      <selection activeCell="A62" sqref="A62:I62"/>
    </sheetView>
  </sheetViews>
  <sheetFormatPr defaultColWidth="9.1796875" defaultRowHeight="13" x14ac:dyDescent="0.3"/>
  <cols>
    <col min="1" max="1" width="27.54296875" style="1" customWidth="1"/>
    <col min="2" max="2" width="9" style="1" customWidth="1"/>
    <col min="3" max="3" width="11.81640625" style="1" customWidth="1"/>
    <col min="4" max="4" width="15.7265625" style="1" customWidth="1"/>
    <col min="5" max="5" width="0.1796875" style="1" hidden="1" customWidth="1"/>
    <col min="6" max="6" width="9.1796875" style="1" customWidth="1"/>
    <col min="7" max="7" width="17.7265625" style="1" customWidth="1"/>
    <col min="8" max="8" width="11.26953125" style="1" customWidth="1"/>
    <col min="9" max="9" width="9.81640625" style="1" customWidth="1"/>
    <col min="10" max="16384" width="9.1796875" style="1"/>
  </cols>
  <sheetData>
    <row r="1" spans="1:9" s="2" customFormat="1" x14ac:dyDescent="0.25">
      <c r="A1" s="242" t="s">
        <v>0</v>
      </c>
      <c r="B1" s="242"/>
      <c r="C1" s="242"/>
      <c r="D1" s="242"/>
      <c r="E1" s="242"/>
      <c r="F1" s="242"/>
      <c r="G1" s="243" t="s">
        <v>1</v>
      </c>
      <c r="H1" s="243"/>
      <c r="I1" s="243"/>
    </row>
    <row r="2" spans="1:9" s="2" customFormat="1" x14ac:dyDescent="0.25">
      <c r="A2" s="242" t="s">
        <v>2</v>
      </c>
      <c r="B2" s="242"/>
      <c r="C2" s="242"/>
      <c r="D2" s="242"/>
      <c r="E2" s="242"/>
      <c r="F2" s="242"/>
      <c r="G2" s="244" t="s">
        <v>3</v>
      </c>
      <c r="H2" s="244"/>
      <c r="I2" s="244"/>
    </row>
    <row r="3" spans="1:9" s="2" customFormat="1" ht="15.5" x14ac:dyDescent="0.25">
      <c r="A3" s="245" t="s">
        <v>4</v>
      </c>
      <c r="B3" s="245"/>
      <c r="C3" s="245"/>
      <c r="D3" s="245"/>
      <c r="E3" s="245"/>
      <c r="F3" s="245"/>
      <c r="G3" s="245"/>
      <c r="H3" s="245"/>
      <c r="I3" s="245"/>
    </row>
    <row r="4" spans="1:9" s="2" customFormat="1" ht="16" thickBot="1" x14ac:dyDescent="0.4">
      <c r="A4" s="261" t="s">
        <v>5</v>
      </c>
      <c r="B4" s="261"/>
      <c r="C4" s="261"/>
      <c r="D4" s="261"/>
      <c r="E4" s="261"/>
      <c r="F4" s="261"/>
      <c r="G4" s="261"/>
      <c r="H4" s="261"/>
      <c r="I4" s="261"/>
    </row>
    <row r="5" spans="1:9" s="2" customFormat="1" ht="13.5" customHeight="1" x14ac:dyDescent="0.3">
      <c r="A5" s="272" t="s">
        <v>6</v>
      </c>
      <c r="B5" s="273"/>
      <c r="C5" s="274"/>
      <c r="D5" s="329" t="s">
        <v>7</v>
      </c>
      <c r="E5" s="330"/>
      <c r="F5" s="331"/>
      <c r="G5" s="332" t="s">
        <v>8</v>
      </c>
      <c r="H5" s="333"/>
      <c r="I5" s="334"/>
    </row>
    <row r="6" spans="1:9" s="2" customFormat="1" ht="13" customHeight="1" x14ac:dyDescent="0.25">
      <c r="A6" s="335"/>
      <c r="B6" s="213"/>
      <c r="C6" s="336"/>
      <c r="D6" s="329"/>
      <c r="E6" s="330"/>
      <c r="F6" s="331"/>
      <c r="G6" s="288" t="s">
        <v>9</v>
      </c>
      <c r="H6" s="289"/>
      <c r="I6" s="171"/>
    </row>
    <row r="7" spans="1:9" s="2" customFormat="1" ht="12.65" customHeight="1" x14ac:dyDescent="0.25">
      <c r="A7" s="326"/>
      <c r="B7" s="232"/>
      <c r="C7" s="327"/>
      <c r="D7" s="326"/>
      <c r="E7" s="232"/>
      <c r="F7" s="327"/>
      <c r="G7" s="290" t="s">
        <v>10</v>
      </c>
      <c r="H7" s="291"/>
      <c r="I7" s="171"/>
    </row>
    <row r="8" spans="1:9" s="2" customFormat="1" ht="12.65" customHeight="1" x14ac:dyDescent="0.3">
      <c r="A8" s="337" t="s">
        <v>11</v>
      </c>
      <c r="B8" s="338"/>
      <c r="C8" s="338"/>
      <c r="D8" s="338"/>
      <c r="E8" s="25"/>
      <c r="F8" s="339" t="s">
        <v>12</v>
      </c>
      <c r="G8" s="340"/>
      <c r="H8" s="26" t="s">
        <v>13</v>
      </c>
      <c r="I8" s="27" t="s">
        <v>14</v>
      </c>
    </row>
    <row r="9" spans="1:9" s="2" customFormat="1" ht="19.5" customHeight="1" x14ac:dyDescent="0.25">
      <c r="A9" s="341"/>
      <c r="B9" s="342"/>
      <c r="C9" s="342"/>
      <c r="D9" s="342"/>
      <c r="E9" s="177"/>
      <c r="F9" s="277"/>
      <c r="G9" s="277"/>
      <c r="H9" s="28"/>
      <c r="I9" s="29"/>
    </row>
    <row r="10" spans="1:9" s="2" customFormat="1" ht="13" customHeight="1" x14ac:dyDescent="0.3">
      <c r="A10" s="30" t="s">
        <v>15</v>
      </c>
      <c r="B10" s="270" t="s">
        <v>16</v>
      </c>
      <c r="C10" s="271"/>
      <c r="D10" s="270" t="s">
        <v>17</v>
      </c>
      <c r="E10" s="281"/>
      <c r="F10" s="271"/>
      <c r="G10" s="285" t="s">
        <v>18</v>
      </c>
      <c r="H10" s="286"/>
      <c r="I10" s="287"/>
    </row>
    <row r="11" spans="1:9" s="2" customFormat="1" ht="13.5" customHeight="1" x14ac:dyDescent="0.25">
      <c r="A11" s="31"/>
      <c r="B11" s="32"/>
      <c r="C11" s="33" t="s">
        <v>296</v>
      </c>
      <c r="D11" s="278"/>
      <c r="E11" s="279"/>
      <c r="F11" s="280"/>
      <c r="G11" s="275" t="s">
        <v>19</v>
      </c>
      <c r="H11" s="276"/>
      <c r="I11" s="171"/>
    </row>
    <row r="12" spans="1:9" s="2" customFormat="1" ht="13" customHeight="1" x14ac:dyDescent="0.3">
      <c r="A12" s="34" t="s">
        <v>20</v>
      </c>
      <c r="B12" s="270" t="s">
        <v>21</v>
      </c>
      <c r="C12" s="271"/>
      <c r="D12" s="270" t="s">
        <v>22</v>
      </c>
      <c r="E12" s="281"/>
      <c r="F12" s="271"/>
      <c r="G12" s="275" t="s">
        <v>23</v>
      </c>
      <c r="H12" s="276"/>
      <c r="I12" s="171"/>
    </row>
    <row r="13" spans="1:9" s="2" customFormat="1" ht="13.5" customHeight="1" x14ac:dyDescent="0.25">
      <c r="A13" s="35"/>
      <c r="B13" s="32"/>
      <c r="C13" s="33" t="str">
        <f>CONCATENATE("xxx-xx-",RIGHT(B13, 4))</f>
        <v>xxx-xx-</v>
      </c>
      <c r="D13" s="282"/>
      <c r="E13" s="283"/>
      <c r="F13" s="284"/>
      <c r="G13" s="275" t="s">
        <v>24</v>
      </c>
      <c r="H13" s="276"/>
      <c r="I13" s="171"/>
    </row>
    <row r="14" spans="1:9" s="2" customFormat="1" ht="13" customHeight="1" x14ac:dyDescent="0.3">
      <c r="A14" s="311" t="s">
        <v>25</v>
      </c>
      <c r="B14" s="270" t="s">
        <v>26</v>
      </c>
      <c r="C14" s="271"/>
      <c r="D14" s="262" t="s">
        <v>27</v>
      </c>
      <c r="E14" s="263"/>
      <c r="F14" s="263"/>
      <c r="G14" s="285" t="s">
        <v>28</v>
      </c>
      <c r="H14" s="286"/>
      <c r="I14" s="287"/>
    </row>
    <row r="15" spans="1:9" s="2" customFormat="1" ht="13" customHeight="1" x14ac:dyDescent="0.25">
      <c r="A15" s="312"/>
      <c r="B15" s="309" t="s">
        <v>29</v>
      </c>
      <c r="C15" s="310"/>
      <c r="D15" s="264"/>
      <c r="E15" s="265"/>
      <c r="F15" s="265"/>
      <c r="G15" s="275" t="s">
        <v>30</v>
      </c>
      <c r="H15" s="276"/>
      <c r="I15" s="36"/>
    </row>
    <row r="16" spans="1:9" s="2" customFormat="1" ht="13" customHeight="1" x14ac:dyDescent="0.25">
      <c r="A16" s="37">
        <f>D31</f>
        <v>0</v>
      </c>
      <c r="B16" s="292">
        <f>TRUNC(A16 * 0.01,2)</f>
        <v>0</v>
      </c>
      <c r="C16" s="348"/>
      <c r="D16" s="292">
        <f>(A16+(FLOOR(B16,1)-(FLOOR(D35,1))))</f>
        <v>0</v>
      </c>
      <c r="E16" s="293"/>
      <c r="F16" s="293"/>
      <c r="G16" s="275" t="s">
        <v>31</v>
      </c>
      <c r="H16" s="276"/>
      <c r="I16" s="38"/>
    </row>
    <row r="17" spans="1:10" s="2" customFormat="1" ht="13" customHeight="1" x14ac:dyDescent="0.3">
      <c r="A17" s="34" t="s">
        <v>32</v>
      </c>
      <c r="B17" s="270" t="s">
        <v>33</v>
      </c>
      <c r="C17" s="271"/>
      <c r="D17" s="270" t="s">
        <v>34</v>
      </c>
      <c r="E17" s="281"/>
      <c r="F17" s="281"/>
      <c r="G17" s="288" t="s">
        <v>35</v>
      </c>
      <c r="H17" s="289"/>
      <c r="I17" s="297">
        <f>I15-I16</f>
        <v>0</v>
      </c>
    </row>
    <row r="18" spans="1:10" s="2" customFormat="1" ht="13" customHeight="1" x14ac:dyDescent="0.25">
      <c r="A18" s="39"/>
      <c r="B18" s="346">
        <v>0</v>
      </c>
      <c r="C18" s="347"/>
      <c r="D18" s="349"/>
      <c r="E18" s="350"/>
      <c r="F18" s="350"/>
      <c r="G18" s="290"/>
      <c r="H18" s="291"/>
      <c r="I18" s="298"/>
    </row>
    <row r="19" spans="1:10" s="2" customFormat="1" ht="13" customHeight="1" x14ac:dyDescent="0.3">
      <c r="A19" s="40" t="s">
        <v>36</v>
      </c>
      <c r="B19" s="41"/>
      <c r="C19" s="270" t="s">
        <v>37</v>
      </c>
      <c r="D19" s="281"/>
      <c r="E19" s="281"/>
      <c r="F19" s="271"/>
      <c r="G19" s="270" t="s">
        <v>38</v>
      </c>
      <c r="H19" s="281"/>
      <c r="I19" s="271"/>
    </row>
    <row r="20" spans="1:10" s="2" customFormat="1" ht="13" customHeight="1" x14ac:dyDescent="0.25">
      <c r="A20" s="326"/>
      <c r="B20" s="327"/>
      <c r="C20" s="266"/>
      <c r="D20" s="267"/>
      <c r="E20" s="267"/>
      <c r="F20" s="268"/>
      <c r="G20" s="343"/>
      <c r="H20" s="344"/>
      <c r="I20" s="345"/>
    </row>
    <row r="21" spans="1:10" s="2" customFormat="1" ht="25.5" customHeight="1" x14ac:dyDescent="0.3">
      <c r="A21" s="299" t="s">
        <v>39</v>
      </c>
      <c r="B21" s="300"/>
      <c r="C21" s="300"/>
      <c r="D21" s="301"/>
      <c r="E21" s="299" t="s">
        <v>40</v>
      </c>
      <c r="F21" s="300"/>
      <c r="G21" s="301"/>
      <c r="H21" s="42" t="s">
        <v>41</v>
      </c>
      <c r="I21" s="42" t="s">
        <v>42</v>
      </c>
    </row>
    <row r="22" spans="1:10" s="2" customFormat="1" ht="13.5" customHeight="1" x14ac:dyDescent="0.25">
      <c r="A22" s="269" t="s">
        <v>43</v>
      </c>
      <c r="B22" s="269"/>
      <c r="C22" s="269"/>
      <c r="D22" s="47"/>
      <c r="E22" s="269" t="s">
        <v>44</v>
      </c>
      <c r="F22" s="269"/>
      <c r="G22" s="269"/>
      <c r="H22" s="48"/>
      <c r="I22" s="174"/>
    </row>
    <row r="23" spans="1:10" s="2" customFormat="1" ht="13.5" customHeight="1" x14ac:dyDescent="0.25">
      <c r="A23" s="269" t="s">
        <v>45</v>
      </c>
      <c r="B23" s="269"/>
      <c r="C23" s="269"/>
      <c r="D23" s="47"/>
      <c r="E23" s="269" t="s">
        <v>46</v>
      </c>
      <c r="F23" s="269"/>
      <c r="G23" s="269"/>
      <c r="H23" s="48"/>
      <c r="I23" s="9"/>
    </row>
    <row r="24" spans="1:10" s="2" customFormat="1" ht="13.5" customHeight="1" x14ac:dyDescent="0.25">
      <c r="A24" s="269" t="s">
        <v>47</v>
      </c>
      <c r="B24" s="269"/>
      <c r="C24" s="269"/>
      <c r="D24" s="47"/>
      <c r="E24" s="269" t="s">
        <v>48</v>
      </c>
      <c r="F24" s="269"/>
      <c r="G24" s="269"/>
      <c r="H24" s="48"/>
      <c r="I24" s="174"/>
    </row>
    <row r="25" spans="1:10" s="2" customFormat="1" ht="13.5" customHeight="1" x14ac:dyDescent="0.25">
      <c r="A25" s="269" t="s">
        <v>49</v>
      </c>
      <c r="B25" s="269"/>
      <c r="C25" s="269"/>
      <c r="D25" s="49">
        <f>SUM(D22:D23)-D24</f>
        <v>0</v>
      </c>
      <c r="E25" s="269" t="s">
        <v>50</v>
      </c>
      <c r="F25" s="269"/>
      <c r="G25" s="269"/>
      <c r="H25" s="50">
        <f>SUM(H22:H24)</f>
        <v>0</v>
      </c>
      <c r="I25" s="9"/>
    </row>
    <row r="26" spans="1:10" s="2" customFormat="1" ht="13" customHeight="1" x14ac:dyDescent="0.3">
      <c r="A26" s="269" t="s">
        <v>51</v>
      </c>
      <c r="B26" s="269"/>
      <c r="C26" s="269"/>
      <c r="D26" s="47"/>
      <c r="E26" s="299" t="s">
        <v>52</v>
      </c>
      <c r="F26" s="300"/>
      <c r="G26" s="300"/>
      <c r="H26" s="300"/>
      <c r="I26" s="301"/>
    </row>
    <row r="27" spans="1:10" s="2" customFormat="1" ht="13" customHeight="1" x14ac:dyDescent="0.25">
      <c r="A27" s="313" t="s">
        <v>53</v>
      </c>
      <c r="B27" s="313"/>
      <c r="C27" s="313"/>
      <c r="D27" s="302">
        <f>IF(D25&gt;50000,(D25 * 0.9775),(D25* 0.9875))</f>
        <v>0</v>
      </c>
      <c r="E27" s="269" t="s">
        <v>54</v>
      </c>
      <c r="F27" s="269"/>
      <c r="G27" s="269"/>
      <c r="H27" s="269"/>
      <c r="I27" s="51" t="e">
        <f>-PMT(D18/12,B18*12,D16,0,0)</f>
        <v>#NUM!</v>
      </c>
    </row>
    <row r="28" spans="1:10" s="2" customFormat="1" ht="13" customHeight="1" x14ac:dyDescent="0.25">
      <c r="A28" s="306" t="s">
        <v>55</v>
      </c>
      <c r="B28" s="307"/>
      <c r="C28" s="308"/>
      <c r="D28" s="303"/>
      <c r="E28" s="296" t="s">
        <v>56</v>
      </c>
      <c r="F28" s="269"/>
      <c r="G28" s="269"/>
      <c r="H28" s="269"/>
      <c r="I28" s="48"/>
    </row>
    <row r="29" spans="1:10" s="2" customFormat="1" ht="13" customHeight="1" x14ac:dyDescent="0.25">
      <c r="A29" s="318" t="s">
        <v>57</v>
      </c>
      <c r="B29" s="319"/>
      <c r="C29" s="328"/>
      <c r="D29" s="304"/>
      <c r="E29" s="269" t="s">
        <v>58</v>
      </c>
      <c r="F29" s="269"/>
      <c r="G29" s="269"/>
      <c r="H29" s="269"/>
      <c r="I29" s="48"/>
    </row>
    <row r="30" spans="1:10" s="2" customFormat="1" ht="13" customHeight="1" x14ac:dyDescent="0.25">
      <c r="A30" s="305" t="s">
        <v>59</v>
      </c>
      <c r="B30" s="305"/>
      <c r="C30" s="305"/>
      <c r="D30" s="52">
        <f>TRUNC(IF(D27&lt;=I39,(IF(D27&lt;=G20,D27,G20)),(IF(I39&lt;=G20,I39,G20))))</f>
        <v>0</v>
      </c>
      <c r="E30" s="269" t="s">
        <v>60</v>
      </c>
      <c r="F30" s="269"/>
      <c r="G30" s="269"/>
      <c r="H30" s="269"/>
      <c r="I30" s="48"/>
    </row>
    <row r="31" spans="1:10" s="2" customFormat="1" ht="13" customHeight="1" x14ac:dyDescent="0.3">
      <c r="A31" s="294" t="s">
        <v>61</v>
      </c>
      <c r="B31" s="295"/>
      <c r="C31" s="296"/>
      <c r="D31" s="53"/>
      <c r="E31" s="269" t="s">
        <v>62</v>
      </c>
      <c r="F31" s="269"/>
      <c r="G31" s="269"/>
      <c r="H31" s="269"/>
      <c r="I31" s="48"/>
    </row>
    <row r="32" spans="1:10" s="2" customFormat="1" ht="13" customHeight="1" x14ac:dyDescent="0.25">
      <c r="A32" s="269" t="s">
        <v>63</v>
      </c>
      <c r="B32" s="269"/>
      <c r="C32" s="269"/>
      <c r="D32" s="54">
        <f>D25-D31+I17</f>
        <v>0</v>
      </c>
      <c r="E32" s="269" t="s">
        <v>64</v>
      </c>
      <c r="F32" s="269"/>
      <c r="G32" s="269"/>
      <c r="H32" s="269"/>
      <c r="I32" s="48"/>
      <c r="J32" s="15"/>
    </row>
    <row r="33" spans="1:10" s="2" customFormat="1" ht="13" customHeight="1" x14ac:dyDescent="0.25">
      <c r="A33" s="269" t="s">
        <v>65</v>
      </c>
      <c r="B33" s="269"/>
      <c r="C33" s="269"/>
      <c r="D33" s="174"/>
      <c r="E33" s="269" t="s">
        <v>66</v>
      </c>
      <c r="F33" s="269"/>
      <c r="G33" s="269"/>
      <c r="H33" s="269"/>
      <c r="I33" s="55">
        <v>0</v>
      </c>
      <c r="J33" s="15"/>
    </row>
    <row r="34" spans="1:10" s="2" customFormat="1" ht="13" customHeight="1" x14ac:dyDescent="0.25">
      <c r="A34" s="269" t="s">
        <v>67</v>
      </c>
      <c r="B34" s="269"/>
      <c r="C34" s="269"/>
      <c r="D34" s="174"/>
      <c r="E34" s="269" t="s">
        <v>68</v>
      </c>
      <c r="F34" s="269"/>
      <c r="G34" s="269"/>
      <c r="H34" s="269"/>
      <c r="I34" s="50" t="e">
        <f>SUM(I27:I33)</f>
        <v>#NUM!</v>
      </c>
    </row>
    <row r="35" spans="1:10" s="2" customFormat="1" ht="13" customHeight="1" x14ac:dyDescent="0.25">
      <c r="A35" s="294" t="s">
        <v>69</v>
      </c>
      <c r="B35" s="295"/>
      <c r="C35" s="296"/>
      <c r="D35" s="174"/>
      <c r="E35" s="269" t="s">
        <v>70</v>
      </c>
      <c r="F35" s="269"/>
      <c r="G35" s="269"/>
      <c r="H35" s="269"/>
      <c r="I35" s="55">
        <f>H25</f>
        <v>0</v>
      </c>
      <c r="J35" s="15"/>
    </row>
    <row r="36" spans="1:10" s="2" customFormat="1" ht="13" customHeight="1" x14ac:dyDescent="0.3">
      <c r="A36" s="294" t="s">
        <v>71</v>
      </c>
      <c r="B36" s="295"/>
      <c r="C36" s="296"/>
      <c r="D36" s="174"/>
      <c r="E36" s="18"/>
      <c r="F36" s="294" t="s">
        <v>72</v>
      </c>
      <c r="G36" s="295"/>
      <c r="H36" s="296"/>
      <c r="I36" s="50" t="e">
        <f>SUM(I34:I35)</f>
        <v>#NUM!</v>
      </c>
    </row>
    <row r="37" spans="1:10" s="2" customFormat="1" ht="13" customHeight="1" x14ac:dyDescent="0.3">
      <c r="A37" s="269" t="s">
        <v>73</v>
      </c>
      <c r="B37" s="269"/>
      <c r="C37" s="269"/>
      <c r="D37" s="54">
        <f>SUM(D32:D36)</f>
        <v>0</v>
      </c>
      <c r="E37" s="18" t="s">
        <v>74</v>
      </c>
      <c r="F37" s="300" t="s">
        <v>74</v>
      </c>
      <c r="G37" s="300"/>
      <c r="H37" s="300"/>
      <c r="I37" s="159" t="e">
        <f>IF(I42&gt;1,"x","")</f>
        <v>#DIV/0!</v>
      </c>
    </row>
    <row r="38" spans="1:10" s="2" customFormat="1" ht="13" customHeight="1" x14ac:dyDescent="0.25">
      <c r="A38" s="294" t="s">
        <v>75</v>
      </c>
      <c r="B38" s="295"/>
      <c r="C38" s="296"/>
      <c r="D38" s="174"/>
      <c r="E38" s="269" t="s">
        <v>76</v>
      </c>
      <c r="F38" s="269"/>
      <c r="G38" s="269"/>
      <c r="H38" s="269"/>
      <c r="I38" s="56" t="e">
        <f>IF(C20&lt;D25,(SUM(D31/C20)),(SUM(D31/D25)))</f>
        <v>#DIV/0!</v>
      </c>
    </row>
    <row r="39" spans="1:10" s="2" customFormat="1" ht="13" customHeight="1" x14ac:dyDescent="0.3">
      <c r="A39" s="294" t="s">
        <v>77</v>
      </c>
      <c r="B39" s="295"/>
      <c r="C39" s="296"/>
      <c r="D39" s="54">
        <f>SUM(D37-D38)</f>
        <v>0</v>
      </c>
      <c r="E39" s="307" t="s">
        <v>78</v>
      </c>
      <c r="F39" s="307"/>
      <c r="G39" s="307"/>
      <c r="H39" s="307"/>
      <c r="I39" s="316">
        <f>TRUNC(IF(C20&gt;=50000,(C20*0.9775),(C20*0.9875)))</f>
        <v>0</v>
      </c>
    </row>
    <row r="40" spans="1:10" s="2" customFormat="1" ht="13" customHeight="1" x14ac:dyDescent="0.25">
      <c r="A40" s="269" t="s">
        <v>79</v>
      </c>
      <c r="B40" s="269"/>
      <c r="C40" s="269"/>
      <c r="D40" s="174"/>
      <c r="E40" s="176" t="s">
        <v>80</v>
      </c>
      <c r="F40" s="318" t="s">
        <v>81</v>
      </c>
      <c r="G40" s="319"/>
      <c r="H40" s="319"/>
      <c r="I40" s="317"/>
    </row>
    <row r="41" spans="1:10" s="2" customFormat="1" ht="13" customHeight="1" x14ac:dyDescent="0.25">
      <c r="A41" s="269" t="s">
        <v>82</v>
      </c>
      <c r="B41" s="269"/>
      <c r="C41" s="269"/>
      <c r="D41" s="174"/>
      <c r="E41" s="294" t="s">
        <v>83</v>
      </c>
      <c r="F41" s="295"/>
      <c r="G41" s="295"/>
      <c r="H41" s="296"/>
      <c r="I41" s="57" t="e">
        <f>I36/D48</f>
        <v>#NUM!</v>
      </c>
    </row>
    <row r="42" spans="1:10" s="2" customFormat="1" ht="13" customHeight="1" x14ac:dyDescent="0.3">
      <c r="A42" s="315" t="s">
        <v>84</v>
      </c>
      <c r="B42" s="315"/>
      <c r="C42" s="315"/>
      <c r="D42" s="315"/>
      <c r="E42" s="172"/>
      <c r="F42" s="269" t="s">
        <v>85</v>
      </c>
      <c r="G42" s="269"/>
      <c r="H42" s="269"/>
      <c r="I42" s="20" t="e">
        <f>IF(C20&lt;D25, SUM((D31+D26)/C20), SUM((D31+D26)/D25))</f>
        <v>#DIV/0!</v>
      </c>
      <c r="J42" s="21"/>
    </row>
    <row r="43" spans="1:10" s="2" customFormat="1" ht="13.5" customHeight="1" x14ac:dyDescent="0.3">
      <c r="A43" s="269" t="s">
        <v>86</v>
      </c>
      <c r="B43" s="269"/>
      <c r="C43" s="269"/>
      <c r="D43" s="174"/>
      <c r="E43" s="299" t="s">
        <v>87</v>
      </c>
      <c r="F43" s="300"/>
      <c r="G43" s="300"/>
      <c r="H43" s="301"/>
      <c r="I43" s="58">
        <f>D22</f>
        <v>0</v>
      </c>
    </row>
    <row r="44" spans="1:10" s="2" customFormat="1" ht="13.5" customHeight="1" x14ac:dyDescent="0.25">
      <c r="A44" s="294" t="s">
        <v>88</v>
      </c>
      <c r="B44" s="295"/>
      <c r="C44" s="296"/>
      <c r="D44" s="174"/>
      <c r="E44" s="172" t="s">
        <v>89</v>
      </c>
      <c r="F44" s="295" t="s">
        <v>89</v>
      </c>
      <c r="G44" s="295"/>
      <c r="H44" s="296"/>
      <c r="I44" s="58">
        <f>I43* 0.06</f>
        <v>0</v>
      </c>
    </row>
    <row r="45" spans="1:10" s="2" customFormat="1" ht="13.5" customHeight="1" x14ac:dyDescent="0.25">
      <c r="A45" s="269" t="s">
        <v>90</v>
      </c>
      <c r="B45" s="269"/>
      <c r="C45" s="269"/>
      <c r="D45" s="174"/>
      <c r="E45" s="294" t="s">
        <v>91</v>
      </c>
      <c r="F45" s="295"/>
      <c r="G45" s="295"/>
      <c r="H45" s="296"/>
      <c r="I45" s="59"/>
    </row>
    <row r="46" spans="1:10" s="2" customFormat="1" ht="25.5" customHeight="1" x14ac:dyDescent="0.3">
      <c r="A46" s="294" t="s">
        <v>92</v>
      </c>
      <c r="B46" s="295"/>
      <c r="C46" s="296"/>
      <c r="D46" s="174"/>
      <c r="E46" s="18" t="s">
        <v>93</v>
      </c>
      <c r="F46" s="322" t="s">
        <v>94</v>
      </c>
      <c r="G46" s="323"/>
      <c r="H46" s="314"/>
      <c r="I46" s="314"/>
    </row>
    <row r="47" spans="1:10" s="2" customFormat="1" ht="13.5" customHeight="1" x14ac:dyDescent="0.3">
      <c r="A47" s="269" t="s">
        <v>95</v>
      </c>
      <c r="B47" s="269"/>
      <c r="C47" s="269"/>
      <c r="D47" s="174"/>
      <c r="E47" s="22" t="s">
        <v>96</v>
      </c>
      <c r="F47" s="300" t="s">
        <v>97</v>
      </c>
      <c r="G47" s="301"/>
      <c r="H47" s="320"/>
      <c r="I47" s="321"/>
    </row>
    <row r="48" spans="1:10" s="2" customFormat="1" ht="13" customHeight="1" x14ac:dyDescent="0.3">
      <c r="A48" s="269" t="s">
        <v>98</v>
      </c>
      <c r="B48" s="269"/>
      <c r="C48" s="269"/>
      <c r="D48" s="54">
        <f>SUM(D43:D47)</f>
        <v>0</v>
      </c>
      <c r="E48" s="22"/>
      <c r="F48" s="299" t="s">
        <v>96</v>
      </c>
      <c r="G48" s="301"/>
      <c r="H48" s="324"/>
      <c r="I48" s="325"/>
    </row>
    <row r="49" spans="1:11" s="2" customFormat="1" ht="13" customHeight="1" x14ac:dyDescent="0.3">
      <c r="A49" s="299" t="s">
        <v>99</v>
      </c>
      <c r="B49" s="300"/>
      <c r="C49" s="300"/>
      <c r="D49" s="301"/>
      <c r="E49" s="184"/>
      <c r="F49" s="299" t="s">
        <v>100</v>
      </c>
      <c r="G49" s="301"/>
      <c r="H49" s="320"/>
      <c r="I49" s="321"/>
    </row>
    <row r="50" spans="1:11" s="2" customFormat="1" ht="13" customHeight="1" x14ac:dyDescent="0.3">
      <c r="A50" s="369"/>
      <c r="B50" s="369"/>
      <c r="C50" s="369"/>
      <c r="D50" s="369"/>
      <c r="E50" s="23"/>
      <c r="F50" s="299" t="s">
        <v>101</v>
      </c>
      <c r="G50" s="301"/>
      <c r="H50" s="320"/>
      <c r="I50" s="321"/>
    </row>
    <row r="51" spans="1:11" s="2" customFormat="1" ht="13" customHeight="1" x14ac:dyDescent="0.25">
      <c r="A51" s="369"/>
      <c r="B51" s="369"/>
      <c r="C51" s="369"/>
      <c r="D51" s="369"/>
      <c r="E51" s="24"/>
      <c r="F51" s="361" t="s">
        <v>102</v>
      </c>
      <c r="G51" s="362"/>
      <c r="H51" s="360"/>
      <c r="I51" s="360"/>
    </row>
    <row r="52" spans="1:11" s="2" customFormat="1" ht="13" customHeight="1" x14ac:dyDescent="0.25">
      <c r="A52" s="369"/>
      <c r="B52" s="369"/>
      <c r="C52" s="369"/>
      <c r="D52" s="369"/>
      <c r="E52" s="24"/>
      <c r="F52" s="363" t="e">
        <f>IF((I37="x"),"ERROR: CLTV exceeds allowable ratio","")</f>
        <v>#DIV/0!</v>
      </c>
      <c r="G52" s="364"/>
      <c r="H52" s="364"/>
      <c r="I52" s="365"/>
    </row>
    <row r="53" spans="1:11" s="2" customFormat="1" ht="13" customHeight="1" x14ac:dyDescent="0.25">
      <c r="A53" s="369"/>
      <c r="B53" s="369"/>
      <c r="C53" s="369"/>
      <c r="D53" s="369"/>
      <c r="E53" s="24"/>
      <c r="F53" s="366"/>
      <c r="G53" s="367"/>
      <c r="H53" s="367"/>
      <c r="I53" s="368"/>
    </row>
    <row r="54" spans="1:11" s="2" customFormat="1" ht="25.5" customHeight="1" x14ac:dyDescent="0.25">
      <c r="A54" s="160" t="s">
        <v>103</v>
      </c>
      <c r="B54" s="161"/>
      <c r="C54" s="161"/>
      <c r="D54" s="161"/>
      <c r="E54" s="161"/>
      <c r="F54" s="161"/>
      <c r="G54" s="161"/>
      <c r="H54" s="161"/>
      <c r="I54" s="162"/>
    </row>
    <row r="55" spans="1:11" s="2" customFormat="1" ht="13" customHeight="1" x14ac:dyDescent="0.25">
      <c r="A55" s="370" t="s">
        <v>295</v>
      </c>
      <c r="B55" s="371"/>
      <c r="C55" s="371"/>
      <c r="D55" s="371"/>
      <c r="E55" s="371"/>
      <c r="F55" s="371"/>
      <c r="G55" s="371"/>
      <c r="H55" s="371"/>
      <c r="I55" s="372"/>
    </row>
    <row r="56" spans="1:11" s="2" customFormat="1" ht="12.5" x14ac:dyDescent="0.25">
      <c r="A56" s="373"/>
      <c r="B56" s="374"/>
      <c r="C56" s="374"/>
      <c r="D56" s="374"/>
      <c r="E56" s="374"/>
      <c r="F56" s="374"/>
      <c r="G56" s="374"/>
      <c r="H56" s="374"/>
      <c r="I56" s="375"/>
    </row>
    <row r="57" spans="1:11" s="2" customFormat="1" x14ac:dyDescent="0.25">
      <c r="A57" s="173" t="s">
        <v>104</v>
      </c>
      <c r="B57" s="357" t="s">
        <v>105</v>
      </c>
      <c r="C57" s="358"/>
      <c r="D57" s="359"/>
      <c r="E57" s="43"/>
      <c r="F57" s="44" t="s">
        <v>106</v>
      </c>
      <c r="G57" s="357" t="s">
        <v>107</v>
      </c>
      <c r="H57" s="359"/>
      <c r="I57" s="184" t="s">
        <v>108</v>
      </c>
    </row>
    <row r="58" spans="1:11" s="2" customFormat="1" ht="13" customHeight="1" x14ac:dyDescent="0.25">
      <c r="A58" s="45" t="s">
        <v>109</v>
      </c>
      <c r="B58" s="165"/>
      <c r="C58" s="181"/>
      <c r="D58" s="181"/>
      <c r="E58" s="4"/>
      <c r="F58" s="351"/>
      <c r="G58" s="353"/>
      <c r="H58" s="354"/>
      <c r="I58" s="351"/>
    </row>
    <row r="59" spans="1:11" s="2" customFormat="1" ht="13" customHeight="1" x14ac:dyDescent="0.6">
      <c r="A59" s="46" t="s">
        <v>110</v>
      </c>
      <c r="B59" s="166"/>
      <c r="C59" s="182"/>
      <c r="D59" s="182"/>
      <c r="E59" s="170"/>
      <c r="F59" s="352"/>
      <c r="G59" s="355"/>
      <c r="H59" s="356"/>
      <c r="I59" s="352"/>
      <c r="K59" s="194"/>
    </row>
    <row r="60" spans="1:11" ht="13" customHeight="1" x14ac:dyDescent="0.3">
      <c r="E60" s="3"/>
      <c r="G60" s="260" t="s">
        <v>111</v>
      </c>
      <c r="H60" s="260"/>
      <c r="I60" s="260"/>
    </row>
    <row r="62" spans="1:11" ht="83.5" customHeight="1" x14ac:dyDescent="0.3">
      <c r="A62" s="201" t="s">
        <v>304</v>
      </c>
      <c r="B62" s="201"/>
      <c r="C62" s="201"/>
      <c r="D62" s="201"/>
      <c r="E62" s="201"/>
      <c r="F62" s="201"/>
      <c r="G62" s="201"/>
      <c r="H62" s="201"/>
      <c r="I62" s="201"/>
    </row>
    <row r="64" spans="1:11" ht="24" customHeight="1" x14ac:dyDescent="0.3">
      <c r="A64" s="201" t="s">
        <v>299</v>
      </c>
      <c r="B64" s="201"/>
      <c r="C64" s="201"/>
      <c r="D64" s="201"/>
      <c r="E64" s="201"/>
      <c r="F64" s="201"/>
      <c r="G64" s="201"/>
      <c r="H64" s="201"/>
      <c r="I64" s="201"/>
    </row>
  </sheetData>
  <sheetProtection selectLockedCells="1"/>
  <dataConsolidate/>
  <mergeCells count="126">
    <mergeCell ref="A62:I62"/>
    <mergeCell ref="F58:F59"/>
    <mergeCell ref="G58:H59"/>
    <mergeCell ref="I58:I59"/>
    <mergeCell ref="B57:D57"/>
    <mergeCell ref="G57:H57"/>
    <mergeCell ref="H51:I51"/>
    <mergeCell ref="F51:G51"/>
    <mergeCell ref="F52:I53"/>
    <mergeCell ref="A50:D53"/>
    <mergeCell ref="F50:G50"/>
    <mergeCell ref="H50:I50"/>
    <mergeCell ref="A55:I56"/>
    <mergeCell ref="G60:I60"/>
    <mergeCell ref="C19:F19"/>
    <mergeCell ref="A20:B20"/>
    <mergeCell ref="E29:H29"/>
    <mergeCell ref="E28:H28"/>
    <mergeCell ref="E23:G23"/>
    <mergeCell ref="A23:C23"/>
    <mergeCell ref="A29:C29"/>
    <mergeCell ref="D5:F6"/>
    <mergeCell ref="G5:I5"/>
    <mergeCell ref="G13:H13"/>
    <mergeCell ref="A6:C7"/>
    <mergeCell ref="D7:F7"/>
    <mergeCell ref="A8:D8"/>
    <mergeCell ref="F8:G8"/>
    <mergeCell ref="A9:D9"/>
    <mergeCell ref="G20:I20"/>
    <mergeCell ref="G19:I19"/>
    <mergeCell ref="B18:C18"/>
    <mergeCell ref="B16:C16"/>
    <mergeCell ref="A21:D21"/>
    <mergeCell ref="D17:F17"/>
    <mergeCell ref="D18:F18"/>
    <mergeCell ref="A24:C24"/>
    <mergeCell ref="E25:G25"/>
    <mergeCell ref="H47:I47"/>
    <mergeCell ref="A47:C47"/>
    <mergeCell ref="F49:G49"/>
    <mergeCell ref="F48:G48"/>
    <mergeCell ref="F46:G46"/>
    <mergeCell ref="A46:C46"/>
    <mergeCell ref="A48:C48"/>
    <mergeCell ref="E43:H43"/>
    <mergeCell ref="F44:H44"/>
    <mergeCell ref="H48:I48"/>
    <mergeCell ref="H49:I49"/>
    <mergeCell ref="A49:D49"/>
    <mergeCell ref="F47:G47"/>
    <mergeCell ref="E45:H45"/>
    <mergeCell ref="A45:C45"/>
    <mergeCell ref="A43:C43"/>
    <mergeCell ref="A44:C44"/>
    <mergeCell ref="A27:C27"/>
    <mergeCell ref="E27:H27"/>
    <mergeCell ref="E26:I26"/>
    <mergeCell ref="F37:H37"/>
    <mergeCell ref="A36:C36"/>
    <mergeCell ref="A39:C39"/>
    <mergeCell ref="A38:C38"/>
    <mergeCell ref="A25:C25"/>
    <mergeCell ref="H46:I46"/>
    <mergeCell ref="A41:C41"/>
    <mergeCell ref="A42:D42"/>
    <mergeCell ref="E41:H41"/>
    <mergeCell ref="I39:I40"/>
    <mergeCell ref="A37:C37"/>
    <mergeCell ref="F40:H40"/>
    <mergeCell ref="E33:H33"/>
    <mergeCell ref="E35:H35"/>
    <mergeCell ref="A35:C35"/>
    <mergeCell ref="A40:C40"/>
    <mergeCell ref="F42:H42"/>
    <mergeCell ref="E34:H34"/>
    <mergeCell ref="A33:C33"/>
    <mergeCell ref="E39:H39"/>
    <mergeCell ref="D16:F16"/>
    <mergeCell ref="B17:C17"/>
    <mergeCell ref="A34:C34"/>
    <mergeCell ref="E38:H38"/>
    <mergeCell ref="F36:H36"/>
    <mergeCell ref="E22:G22"/>
    <mergeCell ref="A22:C22"/>
    <mergeCell ref="B12:C12"/>
    <mergeCell ref="I17:I18"/>
    <mergeCell ref="E21:G21"/>
    <mergeCell ref="A31:C31"/>
    <mergeCell ref="E31:H31"/>
    <mergeCell ref="D27:D29"/>
    <mergeCell ref="G17:H18"/>
    <mergeCell ref="A32:C32"/>
    <mergeCell ref="A30:C30"/>
    <mergeCell ref="E32:H32"/>
    <mergeCell ref="E30:H30"/>
    <mergeCell ref="A28:C28"/>
    <mergeCell ref="B15:C15"/>
    <mergeCell ref="G16:H16"/>
    <mergeCell ref="A14:A15"/>
    <mergeCell ref="G14:I14"/>
    <mergeCell ref="A26:C26"/>
    <mergeCell ref="A64:I64"/>
    <mergeCell ref="A1:F1"/>
    <mergeCell ref="A2:F2"/>
    <mergeCell ref="G1:I1"/>
    <mergeCell ref="G2:I2"/>
    <mergeCell ref="A3:I3"/>
    <mergeCell ref="A4:I4"/>
    <mergeCell ref="D14:F15"/>
    <mergeCell ref="C20:F20"/>
    <mergeCell ref="E24:G24"/>
    <mergeCell ref="B14:C14"/>
    <mergeCell ref="A5:C5"/>
    <mergeCell ref="G15:H15"/>
    <mergeCell ref="F9:G9"/>
    <mergeCell ref="D11:F11"/>
    <mergeCell ref="D12:F12"/>
    <mergeCell ref="D13:F13"/>
    <mergeCell ref="G10:I10"/>
    <mergeCell ref="D10:F10"/>
    <mergeCell ref="G11:H11"/>
    <mergeCell ref="G12:H12"/>
    <mergeCell ref="G6:H6"/>
    <mergeCell ref="G7:H7"/>
    <mergeCell ref="B10:C10"/>
  </mergeCells>
  <phoneticPr fontId="2" type="noConversion"/>
  <dataValidations count="2">
    <dataValidation type="whole" operator="lessThanOrEqual" allowBlank="1" showInputMessage="1" showErrorMessage="1" errorTitle="Mortgage Exceeds Allowed Amount" error="This amount cannot exceed amount calculated in 14g.  Please re-enter an allowable amount for the base mortgage amount._x000a_" sqref="D31" xr:uid="{00000000-0002-0000-0000-000000000000}">
      <formula1>D30</formula1>
    </dataValidation>
    <dataValidation type="decimal" allowBlank="1" showErrorMessage="1" errorTitle="Amount Exceeds Allowed" error="This amount exceeds calculated amount based on mortgage amount.  Please enter an amount less than or equal to 1.0% of base mortgage amount." sqref="D35" xr:uid="{00000000-0002-0000-0000-000001000000}">
      <formula1>0</formula1>
      <formula2>(D31*0.01)</formula2>
    </dataValidation>
  </dataValidations>
  <printOptions horizontalCentered="1" verticalCentered="1"/>
  <pageMargins left="0.25" right="0.25" top="0.25" bottom="0.25" header="0.3" footer="0.3"/>
  <pageSetup scale="80" orientation="portrait" r:id="rId1"/>
  <headerFooter alignWithMargins="0"/>
  <ignoredErrors>
    <ignoredError sqref="F52 I27:I41" evalError="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3"/>
  <sheetViews>
    <sheetView topLeftCell="A32" zoomScaleNormal="100" workbookViewId="0">
      <selection activeCell="A61" sqref="A61:I61"/>
    </sheetView>
  </sheetViews>
  <sheetFormatPr defaultColWidth="9.1796875" defaultRowHeight="13" x14ac:dyDescent="0.3"/>
  <cols>
    <col min="1" max="1" width="27.7265625" style="1" customWidth="1"/>
    <col min="2" max="2" width="9.26953125" style="1" customWidth="1"/>
    <col min="3" max="3" width="12.453125" style="1" customWidth="1"/>
    <col min="4" max="4" width="9.26953125" style="1" customWidth="1"/>
    <col min="5" max="5" width="0.1796875" style="1" hidden="1" customWidth="1"/>
    <col min="6" max="6" width="9.1796875" style="1" customWidth="1"/>
    <col min="7" max="7" width="17.7265625" style="1" customWidth="1"/>
    <col min="8" max="9" width="9.81640625" style="1" customWidth="1"/>
    <col min="10" max="10" width="9" style="1" bestFit="1" customWidth="1"/>
    <col min="11" max="16384" width="9.1796875" style="1"/>
  </cols>
  <sheetData>
    <row r="1" spans="1:9" s="2" customFormat="1" x14ac:dyDescent="0.25">
      <c r="A1" s="242" t="s">
        <v>0</v>
      </c>
      <c r="B1" s="242"/>
      <c r="C1" s="242"/>
      <c r="D1" s="242"/>
      <c r="E1" s="242"/>
      <c r="F1" s="242"/>
      <c r="G1" s="243" t="s">
        <v>1</v>
      </c>
      <c r="H1" s="243"/>
      <c r="I1" s="243"/>
    </row>
    <row r="2" spans="1:9" s="2" customFormat="1" x14ac:dyDescent="0.25">
      <c r="A2" s="242" t="s">
        <v>2</v>
      </c>
      <c r="B2" s="242"/>
      <c r="C2" s="242"/>
      <c r="D2" s="242"/>
      <c r="E2" s="242"/>
      <c r="F2" s="242"/>
      <c r="G2" s="244" t="s">
        <v>3</v>
      </c>
      <c r="H2" s="244"/>
      <c r="I2" s="244"/>
    </row>
    <row r="3" spans="1:9" s="5" customFormat="1" ht="15.5" x14ac:dyDescent="0.35">
      <c r="A3" s="245" t="s">
        <v>4</v>
      </c>
      <c r="B3" s="245"/>
      <c r="C3" s="245"/>
      <c r="D3" s="245"/>
      <c r="E3" s="245"/>
      <c r="F3" s="245"/>
      <c r="G3" s="245"/>
      <c r="H3" s="245"/>
      <c r="I3" s="245"/>
    </row>
    <row r="4" spans="1:9" s="6" customFormat="1" ht="16" thickBot="1" x14ac:dyDescent="0.35">
      <c r="A4" s="248" t="s">
        <v>112</v>
      </c>
      <c r="B4" s="248"/>
      <c r="C4" s="248"/>
      <c r="D4" s="248"/>
      <c r="E4" s="248"/>
      <c r="F4" s="248"/>
      <c r="G4" s="248"/>
      <c r="H4" s="248"/>
      <c r="I4" s="248"/>
    </row>
    <row r="5" spans="1:9" s="2" customFormat="1" ht="13.5" customHeight="1" x14ac:dyDescent="0.3">
      <c r="A5" s="272" t="s">
        <v>6</v>
      </c>
      <c r="B5" s="273"/>
      <c r="C5" s="274"/>
      <c r="D5" s="329" t="s">
        <v>7</v>
      </c>
      <c r="E5" s="330"/>
      <c r="F5" s="331"/>
      <c r="G5" s="332" t="s">
        <v>113</v>
      </c>
      <c r="H5" s="333"/>
      <c r="I5" s="334"/>
    </row>
    <row r="6" spans="1:9" s="2" customFormat="1" ht="13.5" customHeight="1" x14ac:dyDescent="0.25">
      <c r="A6" s="376"/>
      <c r="B6" s="377"/>
      <c r="C6" s="378"/>
      <c r="D6" s="329"/>
      <c r="E6" s="330"/>
      <c r="F6" s="331"/>
      <c r="G6" s="288" t="s">
        <v>114</v>
      </c>
      <c r="H6" s="289"/>
      <c r="I6" s="171"/>
    </row>
    <row r="7" spans="1:9" s="2" customFormat="1" ht="13.5" customHeight="1" x14ac:dyDescent="0.35">
      <c r="A7" s="379"/>
      <c r="B7" s="380"/>
      <c r="C7" s="381"/>
      <c r="D7" s="382"/>
      <c r="E7" s="383"/>
      <c r="F7" s="384"/>
      <c r="G7" s="290" t="s">
        <v>115</v>
      </c>
      <c r="H7" s="291"/>
      <c r="I7" s="171"/>
    </row>
    <row r="8" spans="1:9" s="2" customFormat="1" ht="13.5" customHeight="1" x14ac:dyDescent="0.3">
      <c r="A8" s="337" t="s">
        <v>11</v>
      </c>
      <c r="B8" s="338"/>
      <c r="C8" s="338"/>
      <c r="D8" s="338"/>
      <c r="E8" s="25"/>
      <c r="F8" s="339" t="s">
        <v>12</v>
      </c>
      <c r="G8" s="340"/>
      <c r="H8" s="26" t="s">
        <v>13</v>
      </c>
      <c r="I8" s="27" t="s">
        <v>14</v>
      </c>
    </row>
    <row r="9" spans="1:9" s="2" customFormat="1" ht="21" customHeight="1" x14ac:dyDescent="0.25">
      <c r="A9" s="341"/>
      <c r="B9" s="342"/>
      <c r="C9" s="342"/>
      <c r="D9" s="342"/>
      <c r="E9" s="177"/>
      <c r="F9" s="277"/>
      <c r="G9" s="277"/>
      <c r="H9" s="28"/>
      <c r="I9" s="29"/>
    </row>
    <row r="10" spans="1:9" s="2" customFormat="1" ht="13.5" customHeight="1" x14ac:dyDescent="0.3">
      <c r="A10" s="30" t="s">
        <v>15</v>
      </c>
      <c r="B10" s="272" t="s">
        <v>16</v>
      </c>
      <c r="C10" s="281"/>
      <c r="D10" s="270" t="s">
        <v>17</v>
      </c>
      <c r="E10" s="281"/>
      <c r="F10" s="271"/>
      <c r="G10" s="286" t="s">
        <v>18</v>
      </c>
      <c r="H10" s="286"/>
      <c r="I10" s="287"/>
    </row>
    <row r="11" spans="1:9" s="2" customFormat="1" ht="13.5" customHeight="1" x14ac:dyDescent="0.35">
      <c r="A11" s="61"/>
      <c r="B11" s="32"/>
      <c r="C11" s="33" t="str">
        <f>CONCATENATE("xxx-xx-",RIGHT(B11, 4))</f>
        <v>xxx-xx-</v>
      </c>
      <c r="D11" s="278"/>
      <c r="E11" s="279"/>
      <c r="F11" s="280"/>
      <c r="G11" s="276" t="s">
        <v>116</v>
      </c>
      <c r="H11" s="276"/>
      <c r="I11" s="171"/>
    </row>
    <row r="12" spans="1:9" s="2" customFormat="1" ht="13.5" customHeight="1" x14ac:dyDescent="0.3">
      <c r="A12" s="34" t="s">
        <v>20</v>
      </c>
      <c r="B12" s="270" t="s">
        <v>21</v>
      </c>
      <c r="C12" s="281"/>
      <c r="D12" s="270" t="s">
        <v>22</v>
      </c>
      <c r="E12" s="281"/>
      <c r="F12" s="271"/>
      <c r="G12" s="276" t="s">
        <v>23</v>
      </c>
      <c r="H12" s="276"/>
      <c r="I12" s="171"/>
    </row>
    <row r="13" spans="1:9" s="2" customFormat="1" ht="13.5" customHeight="1" x14ac:dyDescent="0.35">
      <c r="A13" s="61"/>
      <c r="B13" s="32"/>
      <c r="C13" s="33" t="str">
        <f>CONCATENATE("xxx-xx-",RIGHT(B13, 4))</f>
        <v>xxx-xx-</v>
      </c>
      <c r="D13" s="282"/>
      <c r="E13" s="283"/>
      <c r="F13" s="284"/>
      <c r="G13" s="276" t="s">
        <v>24</v>
      </c>
      <c r="H13" s="276"/>
      <c r="I13" s="171"/>
    </row>
    <row r="14" spans="1:9" s="2" customFormat="1" ht="13.5" customHeight="1" x14ac:dyDescent="0.3">
      <c r="A14" s="311" t="s">
        <v>25</v>
      </c>
      <c r="B14" s="270" t="s">
        <v>26</v>
      </c>
      <c r="C14" s="271"/>
      <c r="D14" s="399" t="s">
        <v>27</v>
      </c>
      <c r="E14" s="400"/>
      <c r="F14" s="400"/>
      <c r="G14" s="285" t="s">
        <v>28</v>
      </c>
      <c r="H14" s="286"/>
      <c r="I14" s="287"/>
    </row>
    <row r="15" spans="1:9" s="2" customFormat="1" ht="13.5" customHeight="1" x14ac:dyDescent="0.25">
      <c r="A15" s="312"/>
      <c r="B15" s="309" t="s">
        <v>117</v>
      </c>
      <c r="C15" s="310"/>
      <c r="D15" s="401"/>
      <c r="E15" s="402"/>
      <c r="F15" s="402"/>
      <c r="G15" s="275" t="s">
        <v>30</v>
      </c>
      <c r="H15" s="276"/>
      <c r="I15" s="36">
        <v>0</v>
      </c>
    </row>
    <row r="16" spans="1:9" s="2" customFormat="1" ht="13.5" customHeight="1" x14ac:dyDescent="0.25">
      <c r="A16" s="37">
        <f>D32</f>
        <v>0</v>
      </c>
      <c r="B16" s="292">
        <f>TRUNC(A16 * 0.01,2)</f>
        <v>0</v>
      </c>
      <c r="C16" s="348"/>
      <c r="D16" s="292">
        <f>(A16 + (FLOOR(B16,1)-(FLOOR(D35,1))))</f>
        <v>0</v>
      </c>
      <c r="E16" s="293"/>
      <c r="F16" s="293"/>
      <c r="G16" s="275" t="s">
        <v>31</v>
      </c>
      <c r="H16" s="276"/>
      <c r="I16" s="38">
        <v>0</v>
      </c>
    </row>
    <row r="17" spans="1:10" s="2" customFormat="1" ht="13.5" customHeight="1" x14ac:dyDescent="0.3">
      <c r="A17" s="34" t="s">
        <v>32</v>
      </c>
      <c r="B17" s="270" t="s">
        <v>33</v>
      </c>
      <c r="C17" s="271"/>
      <c r="D17" s="270" t="s">
        <v>34</v>
      </c>
      <c r="E17" s="281"/>
      <c r="F17" s="281"/>
      <c r="G17" s="288" t="s">
        <v>35</v>
      </c>
      <c r="H17" s="289"/>
      <c r="I17" s="297">
        <f>I15-I16</f>
        <v>0</v>
      </c>
    </row>
    <row r="18" spans="1:10" s="2" customFormat="1" ht="13.5" customHeight="1" x14ac:dyDescent="0.25">
      <c r="A18" s="39">
        <v>0</v>
      </c>
      <c r="B18" s="346">
        <v>0</v>
      </c>
      <c r="C18" s="347"/>
      <c r="D18" s="349">
        <v>0</v>
      </c>
      <c r="E18" s="350"/>
      <c r="F18" s="350"/>
      <c r="G18" s="290"/>
      <c r="H18" s="291"/>
      <c r="I18" s="298"/>
    </row>
    <row r="19" spans="1:10" s="2" customFormat="1" ht="13.5" customHeight="1" x14ac:dyDescent="0.3">
      <c r="A19" s="397" t="s">
        <v>36</v>
      </c>
      <c r="B19" s="398"/>
      <c r="C19" s="270" t="s">
        <v>37</v>
      </c>
      <c r="D19" s="281"/>
      <c r="E19" s="281"/>
      <c r="F19" s="271"/>
      <c r="G19" s="270" t="s">
        <v>38</v>
      </c>
      <c r="H19" s="281"/>
      <c r="I19" s="271"/>
    </row>
    <row r="20" spans="1:10" s="2" customFormat="1" ht="13.5" customHeight="1" x14ac:dyDescent="0.25">
      <c r="A20" s="326"/>
      <c r="B20" s="327"/>
      <c r="C20" s="266">
        <v>90000</v>
      </c>
      <c r="D20" s="267"/>
      <c r="E20" s="267"/>
      <c r="F20" s="268"/>
      <c r="G20" s="343">
        <v>0</v>
      </c>
      <c r="H20" s="344"/>
      <c r="I20" s="345"/>
    </row>
    <row r="21" spans="1:10" s="2" customFormat="1" ht="26" x14ac:dyDescent="0.3">
      <c r="A21" s="299" t="s">
        <v>39</v>
      </c>
      <c r="B21" s="300"/>
      <c r="C21" s="300"/>
      <c r="D21" s="301"/>
      <c r="E21" s="299" t="s">
        <v>40</v>
      </c>
      <c r="F21" s="300"/>
      <c r="G21" s="301"/>
      <c r="H21" s="62" t="s">
        <v>41</v>
      </c>
      <c r="I21" s="62" t="s">
        <v>42</v>
      </c>
    </row>
    <row r="22" spans="1:10" s="2" customFormat="1" ht="13.5" customHeight="1" x14ac:dyDescent="0.25">
      <c r="A22" s="269" t="s">
        <v>118</v>
      </c>
      <c r="B22" s="269"/>
      <c r="C22" s="269"/>
      <c r="D22" s="10">
        <v>0</v>
      </c>
      <c r="E22" s="269" t="s">
        <v>119</v>
      </c>
      <c r="F22" s="269"/>
      <c r="G22" s="269"/>
      <c r="H22" s="12">
        <v>0</v>
      </c>
      <c r="I22" s="16">
        <v>0</v>
      </c>
    </row>
    <row r="23" spans="1:10" s="2" customFormat="1" ht="13.5" customHeight="1" x14ac:dyDescent="0.25">
      <c r="A23" s="269" t="s">
        <v>120</v>
      </c>
      <c r="B23" s="269"/>
      <c r="C23" s="269"/>
      <c r="D23" s="10">
        <v>0</v>
      </c>
      <c r="E23" s="269" t="s">
        <v>46</v>
      </c>
      <c r="F23" s="269"/>
      <c r="G23" s="269"/>
      <c r="H23" s="12">
        <v>0</v>
      </c>
      <c r="I23" s="9"/>
    </row>
    <row r="24" spans="1:10" s="2" customFormat="1" ht="13.5" customHeight="1" x14ac:dyDescent="0.25">
      <c r="A24" s="269" t="s">
        <v>121</v>
      </c>
      <c r="B24" s="269"/>
      <c r="C24" s="269"/>
      <c r="D24" s="10">
        <v>0</v>
      </c>
      <c r="E24" s="269" t="s">
        <v>48</v>
      </c>
      <c r="F24" s="269"/>
      <c r="G24" s="269"/>
      <c r="H24" s="12">
        <v>0</v>
      </c>
      <c r="I24" s="16">
        <v>0</v>
      </c>
    </row>
    <row r="25" spans="1:10" s="2" customFormat="1" ht="13.5" customHeight="1" x14ac:dyDescent="0.25">
      <c r="A25" s="269" t="s">
        <v>122</v>
      </c>
      <c r="B25" s="269"/>
      <c r="C25" s="269"/>
      <c r="D25" s="16">
        <v>0</v>
      </c>
      <c r="E25" s="269" t="s">
        <v>50</v>
      </c>
      <c r="F25" s="269"/>
      <c r="G25" s="269"/>
      <c r="H25" s="17">
        <f>SUM(H22:H24)</f>
        <v>0</v>
      </c>
      <c r="I25" s="9"/>
    </row>
    <row r="26" spans="1:10" s="2" customFormat="1" ht="13.5" customHeight="1" x14ac:dyDescent="0.3">
      <c r="A26" s="269" t="s">
        <v>123</v>
      </c>
      <c r="B26" s="269"/>
      <c r="C26" s="269"/>
      <c r="D26" s="16">
        <v>0</v>
      </c>
      <c r="E26" s="299" t="s">
        <v>52</v>
      </c>
      <c r="F26" s="300"/>
      <c r="G26" s="300"/>
      <c r="H26" s="300"/>
      <c r="I26" s="301"/>
    </row>
    <row r="27" spans="1:10" s="2" customFormat="1" ht="13.5" customHeight="1" x14ac:dyDescent="0.25">
      <c r="A27" s="269" t="s">
        <v>124</v>
      </c>
      <c r="B27" s="269"/>
      <c r="C27" s="269"/>
      <c r="D27" s="63">
        <f>SUM(I17)</f>
        <v>0</v>
      </c>
      <c r="E27" s="269" t="s">
        <v>54</v>
      </c>
      <c r="F27" s="269"/>
      <c r="G27" s="269"/>
      <c r="H27" s="269"/>
      <c r="I27" s="11" t="e">
        <f>-PMT(D18/12,B18*12,D16,0,0)</f>
        <v>#NUM!</v>
      </c>
      <c r="J27" s="64"/>
    </row>
    <row r="28" spans="1:10" s="2" customFormat="1" ht="13.5" customHeight="1" x14ac:dyDescent="0.25">
      <c r="A28" s="269" t="s">
        <v>125</v>
      </c>
      <c r="B28" s="269"/>
      <c r="C28" s="269"/>
      <c r="D28" s="10">
        <v>0</v>
      </c>
      <c r="E28" s="296" t="s">
        <v>56</v>
      </c>
      <c r="F28" s="269"/>
      <c r="G28" s="269"/>
      <c r="H28" s="269"/>
      <c r="I28" s="12">
        <v>0</v>
      </c>
    </row>
    <row r="29" spans="1:10" s="2" customFormat="1" ht="13.5" customHeight="1" x14ac:dyDescent="0.25">
      <c r="A29" s="269" t="s">
        <v>126</v>
      </c>
      <c r="B29" s="269"/>
      <c r="C29" s="269"/>
      <c r="D29" s="65">
        <v>0</v>
      </c>
      <c r="E29" s="269" t="s">
        <v>58</v>
      </c>
      <c r="F29" s="269"/>
      <c r="G29" s="269"/>
      <c r="H29" s="269"/>
      <c r="I29" s="12">
        <v>0</v>
      </c>
    </row>
    <row r="30" spans="1:10" s="2" customFormat="1" ht="13.5" customHeight="1" x14ac:dyDescent="0.25">
      <c r="A30" s="269" t="s">
        <v>127</v>
      </c>
      <c r="B30" s="269"/>
      <c r="C30" s="269"/>
      <c r="D30" s="7">
        <f>SUM(D22:D29)</f>
        <v>0</v>
      </c>
      <c r="E30" s="269" t="s">
        <v>60</v>
      </c>
      <c r="F30" s="269"/>
      <c r="G30" s="269"/>
      <c r="H30" s="269"/>
      <c r="I30" s="12">
        <v>0</v>
      </c>
    </row>
    <row r="31" spans="1:10" s="2" customFormat="1" ht="13.5" customHeight="1" x14ac:dyDescent="0.25">
      <c r="A31" s="269" t="s">
        <v>128</v>
      </c>
      <c r="B31" s="269"/>
      <c r="C31" s="269"/>
      <c r="D31" s="13">
        <f>TRUNC(IF(D30&lt;=I39,(IF(D30&lt;=G20,D30,G20)),(IF(I39&lt;=G20,I39,G20))))</f>
        <v>0</v>
      </c>
      <c r="E31" s="269" t="s">
        <v>62</v>
      </c>
      <c r="F31" s="269"/>
      <c r="G31" s="269"/>
      <c r="H31" s="269"/>
      <c r="I31" s="12">
        <v>0</v>
      </c>
    </row>
    <row r="32" spans="1:10" s="2" customFormat="1" ht="13.5" customHeight="1" x14ac:dyDescent="0.25">
      <c r="A32" s="269" t="s">
        <v>129</v>
      </c>
      <c r="B32" s="269"/>
      <c r="C32" s="269"/>
      <c r="D32" s="66">
        <v>0</v>
      </c>
      <c r="E32" s="269" t="s">
        <v>64</v>
      </c>
      <c r="F32" s="269"/>
      <c r="G32" s="269"/>
      <c r="H32" s="269"/>
      <c r="I32" s="12">
        <v>0</v>
      </c>
    </row>
    <row r="33" spans="1:9" s="2" customFormat="1" ht="13.5" customHeight="1" x14ac:dyDescent="0.25">
      <c r="A33" s="269" t="s">
        <v>130</v>
      </c>
      <c r="B33" s="269"/>
      <c r="C33" s="269"/>
      <c r="D33" s="16">
        <v>0</v>
      </c>
      <c r="E33" s="269" t="s">
        <v>66</v>
      </c>
      <c r="F33" s="269"/>
      <c r="G33" s="269"/>
      <c r="H33" s="269"/>
      <c r="I33" s="17">
        <v>0</v>
      </c>
    </row>
    <row r="34" spans="1:9" s="2" customFormat="1" ht="13.5" customHeight="1" x14ac:dyDescent="0.25">
      <c r="A34" s="269" t="s">
        <v>131</v>
      </c>
      <c r="B34" s="269"/>
      <c r="C34" s="269"/>
      <c r="D34" s="14">
        <f>(D26+D27+D28+D29+D33)-D32</f>
        <v>0</v>
      </c>
      <c r="E34" s="269" t="s">
        <v>68</v>
      </c>
      <c r="F34" s="269"/>
      <c r="G34" s="269"/>
      <c r="H34" s="269"/>
      <c r="I34" s="17" t="e">
        <f>SUM(I27:I33)</f>
        <v>#NUM!</v>
      </c>
    </row>
    <row r="35" spans="1:9" s="2" customFormat="1" ht="13.5" customHeight="1" x14ac:dyDescent="0.3">
      <c r="A35" s="294" t="s">
        <v>132</v>
      </c>
      <c r="B35" s="295"/>
      <c r="C35" s="158" t="str">
        <f>IF(D35&lt;=(D32*0.015),"","Error")</f>
        <v/>
      </c>
      <c r="D35" s="16">
        <v>0</v>
      </c>
      <c r="E35" s="269" t="s">
        <v>70</v>
      </c>
      <c r="F35" s="269"/>
      <c r="G35" s="269"/>
      <c r="H35" s="269"/>
      <c r="I35" s="17">
        <f>H25</f>
        <v>0</v>
      </c>
    </row>
    <row r="36" spans="1:9" s="2" customFormat="1" ht="13.5" customHeight="1" x14ac:dyDescent="0.3">
      <c r="A36" s="294" t="s">
        <v>133</v>
      </c>
      <c r="B36" s="295"/>
      <c r="C36" s="296"/>
      <c r="D36" s="16">
        <v>0</v>
      </c>
      <c r="E36" s="18"/>
      <c r="F36" s="294" t="s">
        <v>72</v>
      </c>
      <c r="G36" s="295"/>
      <c r="H36" s="296"/>
      <c r="I36" s="17" t="e">
        <f>SUM(I34:I35)</f>
        <v>#NUM!</v>
      </c>
    </row>
    <row r="37" spans="1:9" s="2" customFormat="1" ht="13.5" customHeight="1" x14ac:dyDescent="0.3">
      <c r="A37" s="269" t="s">
        <v>134</v>
      </c>
      <c r="B37" s="269"/>
      <c r="C37" s="269"/>
      <c r="D37" s="14">
        <f>SUM(D34:D36)</f>
        <v>0</v>
      </c>
      <c r="E37" s="299" t="s">
        <v>74</v>
      </c>
      <c r="F37" s="300"/>
      <c r="G37" s="300"/>
      <c r="H37" s="300"/>
      <c r="I37" s="301"/>
    </row>
    <row r="38" spans="1:9" s="2" customFormat="1" ht="13.5" customHeight="1" x14ac:dyDescent="0.25">
      <c r="A38" s="294" t="s">
        <v>135</v>
      </c>
      <c r="B38" s="295"/>
      <c r="C38" s="296"/>
      <c r="D38" s="16">
        <v>0</v>
      </c>
      <c r="E38" s="269" t="s">
        <v>136</v>
      </c>
      <c r="F38" s="269"/>
      <c r="G38" s="269"/>
      <c r="H38" s="269"/>
      <c r="I38" s="67">
        <f>SUM(D32/C20)</f>
        <v>0</v>
      </c>
    </row>
    <row r="39" spans="1:9" s="2" customFormat="1" ht="13.5" customHeight="1" x14ac:dyDescent="0.25">
      <c r="A39" s="294" t="s">
        <v>137</v>
      </c>
      <c r="B39" s="295"/>
      <c r="C39" s="296"/>
      <c r="D39" s="14">
        <f>SUM(D37,-D38)</f>
        <v>0</v>
      </c>
      <c r="E39" s="307" t="s">
        <v>78</v>
      </c>
      <c r="F39" s="307"/>
      <c r="G39" s="307"/>
      <c r="H39" s="307"/>
      <c r="I39" s="391">
        <f>TRUNC(IF(C20&gt;50000,(C20*0.9775),(C20*0.9875)))</f>
        <v>87975</v>
      </c>
    </row>
    <row r="40" spans="1:9" s="2" customFormat="1" ht="13.5" customHeight="1" x14ac:dyDescent="0.25">
      <c r="A40" s="269" t="s">
        <v>138</v>
      </c>
      <c r="B40" s="269"/>
      <c r="C40" s="269"/>
      <c r="D40" s="16">
        <v>0</v>
      </c>
      <c r="E40" s="175" t="s">
        <v>139</v>
      </c>
      <c r="F40" s="307" t="s">
        <v>81</v>
      </c>
      <c r="G40" s="307"/>
      <c r="H40" s="307"/>
      <c r="I40" s="392"/>
    </row>
    <row r="41" spans="1:9" s="2" customFormat="1" ht="13.5" customHeight="1" x14ac:dyDescent="0.3">
      <c r="A41" s="315" t="s">
        <v>84</v>
      </c>
      <c r="B41" s="315"/>
      <c r="C41" s="315"/>
      <c r="D41" s="315"/>
      <c r="E41" s="68" t="s">
        <v>140</v>
      </c>
      <c r="F41" s="269" t="s">
        <v>83</v>
      </c>
      <c r="G41" s="269"/>
      <c r="H41" s="269"/>
      <c r="I41" s="19" t="e">
        <f>I36/D48</f>
        <v>#NUM!</v>
      </c>
    </row>
    <row r="42" spans="1:9" s="2" customFormat="1" ht="13.5" customHeight="1" x14ac:dyDescent="0.3">
      <c r="A42" s="388"/>
      <c r="B42" s="389"/>
      <c r="C42" s="389"/>
      <c r="D42" s="390"/>
      <c r="E42" s="68"/>
      <c r="F42" s="294" t="s">
        <v>141</v>
      </c>
      <c r="G42" s="295"/>
      <c r="H42" s="295"/>
      <c r="I42" s="67">
        <f>(D24+D32+H43)/C20</f>
        <v>0</v>
      </c>
    </row>
    <row r="43" spans="1:9" s="2" customFormat="1" ht="24.75" customHeight="1" x14ac:dyDescent="0.3">
      <c r="A43" s="393" t="s">
        <v>86</v>
      </c>
      <c r="B43" s="393"/>
      <c r="C43" s="393"/>
      <c r="D43" s="16">
        <v>0</v>
      </c>
      <c r="E43" s="18" t="s">
        <v>93</v>
      </c>
      <c r="F43" s="322" t="s">
        <v>142</v>
      </c>
      <c r="G43" s="427"/>
      <c r="H43" s="422">
        <v>0</v>
      </c>
      <c r="I43" s="423"/>
    </row>
    <row r="44" spans="1:9" s="2" customFormat="1" x14ac:dyDescent="0.3">
      <c r="A44" s="394" t="s">
        <v>88</v>
      </c>
      <c r="B44" s="395"/>
      <c r="C44" s="396"/>
      <c r="D44" s="16">
        <v>0</v>
      </c>
      <c r="E44" s="22" t="s">
        <v>96</v>
      </c>
      <c r="F44" s="299" t="s">
        <v>143</v>
      </c>
      <c r="G44" s="301"/>
      <c r="H44" s="320"/>
      <c r="I44" s="321"/>
    </row>
    <row r="45" spans="1:9" s="2" customFormat="1" x14ac:dyDescent="0.3">
      <c r="A45" s="394" t="s">
        <v>90</v>
      </c>
      <c r="B45" s="395"/>
      <c r="C45" s="396"/>
      <c r="D45" s="16">
        <v>0</v>
      </c>
      <c r="E45" s="22"/>
      <c r="F45" s="18" t="s">
        <v>144</v>
      </c>
      <c r="G45" s="69"/>
      <c r="H45" s="422">
        <v>0</v>
      </c>
      <c r="I45" s="423"/>
    </row>
    <row r="46" spans="1:9" s="2" customFormat="1" x14ac:dyDescent="0.3">
      <c r="A46" s="394" t="s">
        <v>92</v>
      </c>
      <c r="B46" s="395"/>
      <c r="C46" s="396"/>
      <c r="D46" s="16">
        <v>0</v>
      </c>
      <c r="E46" s="184"/>
      <c r="F46" s="299" t="s">
        <v>145</v>
      </c>
      <c r="G46" s="301"/>
      <c r="H46" s="320"/>
      <c r="I46" s="321"/>
    </row>
    <row r="47" spans="1:9" s="2" customFormat="1" x14ac:dyDescent="0.3">
      <c r="A47" s="394" t="s">
        <v>95</v>
      </c>
      <c r="B47" s="395"/>
      <c r="C47" s="396"/>
      <c r="D47" s="16">
        <v>0</v>
      </c>
      <c r="E47" s="70"/>
      <c r="F47" s="299" t="s">
        <v>146</v>
      </c>
      <c r="G47" s="301"/>
      <c r="H47" s="320"/>
      <c r="I47" s="321"/>
    </row>
    <row r="48" spans="1:9" s="2" customFormat="1" x14ac:dyDescent="0.25">
      <c r="A48" s="269" t="s">
        <v>98</v>
      </c>
      <c r="B48" s="269"/>
      <c r="C48" s="269"/>
      <c r="D48" s="14">
        <f>SUM(D43:D47)</f>
        <v>0</v>
      </c>
      <c r="E48" s="22"/>
      <c r="F48" s="361" t="s">
        <v>147</v>
      </c>
      <c r="G48" s="362"/>
      <c r="H48" s="360"/>
      <c r="I48" s="360"/>
    </row>
    <row r="49" spans="1:9" s="2" customFormat="1" x14ac:dyDescent="0.25">
      <c r="A49" s="424" t="s">
        <v>99</v>
      </c>
      <c r="B49" s="425"/>
      <c r="C49" s="425"/>
      <c r="D49" s="425"/>
      <c r="E49" s="425"/>
      <c r="F49" s="425"/>
      <c r="G49" s="425"/>
      <c r="H49" s="425"/>
      <c r="I49" s="426"/>
    </row>
    <row r="50" spans="1:9" s="2" customFormat="1" ht="12.5" x14ac:dyDescent="0.25">
      <c r="A50" s="404"/>
      <c r="B50" s="405"/>
      <c r="C50" s="405"/>
      <c r="D50" s="405"/>
      <c r="E50" s="405"/>
      <c r="F50" s="405"/>
      <c r="G50" s="405"/>
      <c r="H50" s="405"/>
      <c r="I50" s="406"/>
    </row>
    <row r="51" spans="1:9" s="2" customFormat="1" ht="12.5" x14ac:dyDescent="0.25">
      <c r="A51" s="407"/>
      <c r="B51" s="408"/>
      <c r="C51" s="408"/>
      <c r="D51" s="408"/>
      <c r="E51" s="408"/>
      <c r="F51" s="408"/>
      <c r="G51" s="408"/>
      <c r="H51" s="408"/>
      <c r="I51" s="409"/>
    </row>
    <row r="52" spans="1:9" s="2" customFormat="1" ht="12.5" x14ac:dyDescent="0.25">
      <c r="A52" s="410"/>
      <c r="B52" s="411"/>
      <c r="C52" s="411"/>
      <c r="D52" s="411"/>
      <c r="E52" s="411"/>
      <c r="F52" s="411"/>
      <c r="G52" s="411"/>
      <c r="H52" s="411"/>
      <c r="I52" s="412"/>
    </row>
    <row r="53" spans="1:9" s="2" customFormat="1" ht="26.25" customHeight="1" x14ac:dyDescent="0.25">
      <c r="A53" s="385" t="s">
        <v>103</v>
      </c>
      <c r="B53" s="386"/>
      <c r="C53" s="386"/>
      <c r="D53" s="386"/>
      <c r="E53" s="386"/>
      <c r="F53" s="386"/>
      <c r="G53" s="386"/>
      <c r="H53" s="386"/>
      <c r="I53" s="387"/>
    </row>
    <row r="54" spans="1:9" s="2" customFormat="1" ht="12.5" x14ac:dyDescent="0.25">
      <c r="A54" s="413" t="s">
        <v>295</v>
      </c>
      <c r="B54" s="414"/>
      <c r="C54" s="414"/>
      <c r="D54" s="414"/>
      <c r="E54" s="414"/>
      <c r="F54" s="414"/>
      <c r="G54" s="414"/>
      <c r="H54" s="414"/>
      <c r="I54" s="415"/>
    </row>
    <row r="55" spans="1:9" s="2" customFormat="1" ht="12.5" x14ac:dyDescent="0.25">
      <c r="A55" s="416"/>
      <c r="B55" s="417"/>
      <c r="C55" s="417"/>
      <c r="D55" s="417"/>
      <c r="E55" s="417"/>
      <c r="F55" s="417"/>
      <c r="G55" s="417"/>
      <c r="H55" s="417"/>
      <c r="I55" s="418"/>
    </row>
    <row r="56" spans="1:9" s="91" customFormat="1" ht="26.25" customHeight="1" x14ac:dyDescent="0.25">
      <c r="A56" s="93" t="s">
        <v>104</v>
      </c>
      <c r="B56" s="419" t="s">
        <v>148</v>
      </c>
      <c r="C56" s="420"/>
      <c r="D56" s="421"/>
      <c r="E56" s="90"/>
      <c r="F56" s="92" t="s">
        <v>106</v>
      </c>
      <c r="G56" s="419" t="s">
        <v>107</v>
      </c>
      <c r="H56" s="421"/>
      <c r="I56" s="89" t="s">
        <v>108</v>
      </c>
    </row>
    <row r="57" spans="1:9" s="2" customFormat="1" ht="12.5" x14ac:dyDescent="0.25">
      <c r="A57" s="45" t="s">
        <v>109</v>
      </c>
      <c r="B57" s="353"/>
      <c r="C57" s="428"/>
      <c r="D57" s="354"/>
      <c r="E57" s="184"/>
      <c r="F57" s="351"/>
      <c r="G57" s="352"/>
      <c r="H57" s="352"/>
      <c r="I57" s="352"/>
    </row>
    <row r="58" spans="1:9" s="2" customFormat="1" ht="12.5" x14ac:dyDescent="0.25">
      <c r="A58" s="46" t="s">
        <v>110</v>
      </c>
      <c r="B58" s="355"/>
      <c r="C58" s="429"/>
      <c r="D58" s="356"/>
      <c r="E58" s="179"/>
      <c r="F58" s="352"/>
      <c r="G58" s="403"/>
      <c r="H58" s="403"/>
      <c r="I58" s="403"/>
    </row>
    <row r="59" spans="1:9" s="2" customFormat="1" ht="12.5" x14ac:dyDescent="0.25">
      <c r="G59" s="260" t="s">
        <v>111</v>
      </c>
      <c r="H59" s="260"/>
      <c r="I59" s="260"/>
    </row>
    <row r="61" spans="1:9" ht="83.5" customHeight="1" x14ac:dyDescent="0.3">
      <c r="A61" s="201" t="s">
        <v>303</v>
      </c>
      <c r="B61" s="202"/>
      <c r="C61" s="202"/>
      <c r="D61" s="202"/>
      <c r="E61" s="202"/>
      <c r="F61" s="202"/>
      <c r="G61" s="202"/>
      <c r="H61" s="202"/>
      <c r="I61" s="202"/>
    </row>
    <row r="63" spans="1:9" ht="25.5" customHeight="1" x14ac:dyDescent="0.3">
      <c r="A63" s="201" t="s">
        <v>299</v>
      </c>
      <c r="B63" s="202"/>
      <c r="C63" s="202"/>
      <c r="D63" s="202"/>
      <c r="E63" s="202"/>
      <c r="F63" s="202"/>
      <c r="G63" s="202"/>
      <c r="H63" s="202"/>
      <c r="I63" s="202"/>
    </row>
  </sheetData>
  <sheetProtection selectLockedCells="1"/>
  <mergeCells count="123">
    <mergeCell ref="A61:I61"/>
    <mergeCell ref="F43:G43"/>
    <mergeCell ref="A8:D8"/>
    <mergeCell ref="F8:G8"/>
    <mergeCell ref="A9:D9"/>
    <mergeCell ref="F9:G9"/>
    <mergeCell ref="F36:H36"/>
    <mergeCell ref="E38:H38"/>
    <mergeCell ref="A39:C39"/>
    <mergeCell ref="E39:H39"/>
    <mergeCell ref="A40:C40"/>
    <mergeCell ref="F40:H40"/>
    <mergeCell ref="A26:C26"/>
    <mergeCell ref="E26:I26"/>
    <mergeCell ref="A27:C27"/>
    <mergeCell ref="E27:H27"/>
    <mergeCell ref="A28:C28"/>
    <mergeCell ref="E28:H28"/>
    <mergeCell ref="A34:C34"/>
    <mergeCell ref="E25:G25"/>
    <mergeCell ref="A21:D21"/>
    <mergeCell ref="B57:D58"/>
    <mergeCell ref="F57:F58"/>
    <mergeCell ref="G57:H58"/>
    <mergeCell ref="A49:I49"/>
    <mergeCell ref="F46:G46"/>
    <mergeCell ref="H43:I43"/>
    <mergeCell ref="F44:G44"/>
    <mergeCell ref="A38:C38"/>
    <mergeCell ref="A29:C29"/>
    <mergeCell ref="A37:C37"/>
    <mergeCell ref="E37:I37"/>
    <mergeCell ref="H44:I44"/>
    <mergeCell ref="E29:H29"/>
    <mergeCell ref="A31:C31"/>
    <mergeCell ref="E31:H31"/>
    <mergeCell ref="A41:D41"/>
    <mergeCell ref="A35:B35"/>
    <mergeCell ref="E35:H35"/>
    <mergeCell ref="A36:C36"/>
    <mergeCell ref="A33:C33"/>
    <mergeCell ref="E22:G22"/>
    <mergeCell ref="A30:C30"/>
    <mergeCell ref="E30:H30"/>
    <mergeCell ref="E33:H33"/>
    <mergeCell ref="F42:H42"/>
    <mergeCell ref="A23:C23"/>
    <mergeCell ref="E23:G23"/>
    <mergeCell ref="A24:C24"/>
    <mergeCell ref="E24:G24"/>
    <mergeCell ref="A25:C25"/>
    <mergeCell ref="G17:H18"/>
    <mergeCell ref="D14:F15"/>
    <mergeCell ref="G14:I14"/>
    <mergeCell ref="I57:I58"/>
    <mergeCell ref="A32:C32"/>
    <mergeCell ref="E32:H32"/>
    <mergeCell ref="F41:H41"/>
    <mergeCell ref="B14:C14"/>
    <mergeCell ref="A50:I52"/>
    <mergeCell ref="A45:C45"/>
    <mergeCell ref="A46:C46"/>
    <mergeCell ref="A47:C47"/>
    <mergeCell ref="F47:G47"/>
    <mergeCell ref="E21:G21"/>
    <mergeCell ref="A22:C22"/>
    <mergeCell ref="E34:H34"/>
    <mergeCell ref="A54:I55"/>
    <mergeCell ref="B56:D56"/>
    <mergeCell ref="G56:H56"/>
    <mergeCell ref="H45:I45"/>
    <mergeCell ref="F48:G48"/>
    <mergeCell ref="H48:I48"/>
    <mergeCell ref="H46:I46"/>
    <mergeCell ref="H47:I47"/>
    <mergeCell ref="D11:F11"/>
    <mergeCell ref="D12:F12"/>
    <mergeCell ref="D13:F13"/>
    <mergeCell ref="A48:C48"/>
    <mergeCell ref="A53:I53"/>
    <mergeCell ref="A42:D42"/>
    <mergeCell ref="G13:H13"/>
    <mergeCell ref="I39:I40"/>
    <mergeCell ref="A43:C43"/>
    <mergeCell ref="A44:C44"/>
    <mergeCell ref="A20:B20"/>
    <mergeCell ref="B15:C15"/>
    <mergeCell ref="G15:H15"/>
    <mergeCell ref="I17:I18"/>
    <mergeCell ref="B18:C18"/>
    <mergeCell ref="D18:F18"/>
    <mergeCell ref="A19:B19"/>
    <mergeCell ref="C19:F19"/>
    <mergeCell ref="G19:I19"/>
    <mergeCell ref="B16:C16"/>
    <mergeCell ref="D16:F16"/>
    <mergeCell ref="G16:H16"/>
    <mergeCell ref="B17:C17"/>
    <mergeCell ref="D17:F17"/>
    <mergeCell ref="B10:C10"/>
    <mergeCell ref="D10:F10"/>
    <mergeCell ref="G10:I10"/>
    <mergeCell ref="C20:F20"/>
    <mergeCell ref="G20:I20"/>
    <mergeCell ref="A14:A15"/>
    <mergeCell ref="A63:I63"/>
    <mergeCell ref="G1:I1"/>
    <mergeCell ref="A3:I3"/>
    <mergeCell ref="A4:I4"/>
    <mergeCell ref="A1:F1"/>
    <mergeCell ref="A2:F2"/>
    <mergeCell ref="G59:I59"/>
    <mergeCell ref="G2:I2"/>
    <mergeCell ref="A5:C5"/>
    <mergeCell ref="D5:F6"/>
    <mergeCell ref="A6:C7"/>
    <mergeCell ref="D7:F7"/>
    <mergeCell ref="G5:I5"/>
    <mergeCell ref="G6:H6"/>
    <mergeCell ref="G7:H7"/>
    <mergeCell ref="G11:H11"/>
    <mergeCell ref="B12:C12"/>
    <mergeCell ref="G12:H12"/>
  </mergeCells>
  <phoneticPr fontId="2" type="noConversion"/>
  <dataValidations count="2">
    <dataValidation type="whole" operator="lessThanOrEqual" allowBlank="1" showInputMessage="1" showErrorMessage="1" errorTitle="Mortgage Exceeds Allowed Amount" error="This amount cannot exceed amount calculated in 14j.  Please re-enter an allowable amount for the base mortgage amount." sqref="D32" xr:uid="{00000000-0002-0000-0100-000000000000}">
      <formula1>D31</formula1>
    </dataValidation>
    <dataValidation type="decimal" allowBlank="1" showInputMessage="1" showErrorMessage="1" errorTitle="Amount Exceeds Allowed" error="This amount exceeds calculated amount based on mortgage amount.  Please enter an amount less than or equal to 1.0% of base mortgage amount." sqref="D35" xr:uid="{00000000-0002-0000-0100-000001000000}">
      <formula1>0</formula1>
      <formula2>D32*0.01</formula2>
    </dataValidation>
  </dataValidations>
  <printOptions horizontalCentered="1" verticalCentered="1"/>
  <pageMargins left="0.25" right="0.25" top="0.25" bottom="0.25" header="0.3" footer="0.3"/>
  <pageSetup scale="91" orientation="portrait" r:id="rId1"/>
  <headerFooter alignWithMargins="0"/>
  <ignoredErrors>
    <ignoredError sqref="I27:I36 I41" evalError="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1"/>
  <sheetViews>
    <sheetView topLeftCell="A39" zoomScaleNormal="100" workbookViewId="0">
      <selection activeCell="A59" sqref="A59:I59"/>
    </sheetView>
  </sheetViews>
  <sheetFormatPr defaultColWidth="9.1796875" defaultRowHeight="13" x14ac:dyDescent="0.3"/>
  <cols>
    <col min="1" max="1" width="27.54296875" style="1" customWidth="1"/>
    <col min="2" max="2" width="9.1796875" style="1" customWidth="1"/>
    <col min="3" max="3" width="11" style="1" customWidth="1"/>
    <col min="4" max="4" width="10.453125" style="1" customWidth="1"/>
    <col min="5" max="5" width="0.1796875" style="1" hidden="1" customWidth="1"/>
    <col min="6" max="6" width="9.1796875" style="1" customWidth="1"/>
    <col min="7" max="7" width="17.7265625" style="1" customWidth="1"/>
    <col min="8" max="9" width="9.81640625" style="1" customWidth="1"/>
    <col min="10" max="10" width="9" style="1" bestFit="1" customWidth="1"/>
    <col min="11" max="16384" width="9.1796875" style="1"/>
  </cols>
  <sheetData>
    <row r="1" spans="1:9" x14ac:dyDescent="0.3">
      <c r="A1" s="242" t="s">
        <v>0</v>
      </c>
      <c r="B1" s="242"/>
      <c r="C1" s="242"/>
      <c r="D1" s="242"/>
      <c r="E1" s="242"/>
      <c r="F1" s="242"/>
      <c r="G1" s="243" t="s">
        <v>1</v>
      </c>
      <c r="H1" s="243"/>
      <c r="I1" s="243"/>
    </row>
    <row r="2" spans="1:9" x14ac:dyDescent="0.3">
      <c r="A2" s="242"/>
      <c r="B2" s="242"/>
      <c r="C2" s="242"/>
      <c r="D2" s="242"/>
      <c r="E2" s="242"/>
      <c r="F2" s="242"/>
      <c r="G2" s="244" t="s">
        <v>3</v>
      </c>
      <c r="H2" s="244"/>
      <c r="I2" s="244"/>
    </row>
    <row r="3" spans="1:9" ht="15.5" x14ac:dyDescent="0.3">
      <c r="A3" s="245" t="s">
        <v>4</v>
      </c>
      <c r="B3" s="245"/>
      <c r="C3" s="245"/>
      <c r="D3" s="245"/>
      <c r="E3" s="245"/>
      <c r="F3" s="245"/>
      <c r="G3" s="245"/>
      <c r="H3" s="245"/>
      <c r="I3" s="245"/>
    </row>
    <row r="4" spans="1:9" ht="16" thickBot="1" x14ac:dyDescent="0.35">
      <c r="A4" s="248" t="s">
        <v>149</v>
      </c>
      <c r="B4" s="248"/>
      <c r="C4" s="248"/>
      <c r="D4" s="248"/>
      <c r="E4" s="248"/>
      <c r="F4" s="248"/>
      <c r="G4" s="248"/>
      <c r="H4" s="248"/>
      <c r="I4" s="248"/>
    </row>
    <row r="5" spans="1:9" s="2" customFormat="1" x14ac:dyDescent="0.3">
      <c r="A5" s="270" t="s">
        <v>6</v>
      </c>
      <c r="B5" s="281"/>
      <c r="C5" s="271"/>
      <c r="D5" s="467" t="s">
        <v>7</v>
      </c>
      <c r="E5" s="468"/>
      <c r="F5" s="468"/>
      <c r="G5" s="397" t="s">
        <v>150</v>
      </c>
      <c r="H5" s="462"/>
      <c r="I5" s="398"/>
    </row>
    <row r="6" spans="1:9" s="2" customFormat="1" ht="13.5" customHeight="1" x14ac:dyDescent="0.25">
      <c r="A6" s="376"/>
      <c r="B6" s="377"/>
      <c r="C6" s="378"/>
      <c r="D6" s="329"/>
      <c r="E6" s="330"/>
      <c r="F6" s="330"/>
      <c r="G6" s="401" t="s">
        <v>151</v>
      </c>
      <c r="H6" s="402"/>
      <c r="I6" s="465" t="s">
        <v>152</v>
      </c>
    </row>
    <row r="7" spans="1:9" s="2" customFormat="1" ht="13.5" customHeight="1" x14ac:dyDescent="0.35">
      <c r="A7" s="379"/>
      <c r="B7" s="380"/>
      <c r="C7" s="381"/>
      <c r="D7" s="382"/>
      <c r="E7" s="383"/>
      <c r="F7" s="383"/>
      <c r="G7" s="463"/>
      <c r="H7" s="464"/>
      <c r="I7" s="466"/>
    </row>
    <row r="8" spans="1:9" s="2" customFormat="1" ht="13.5" customHeight="1" x14ac:dyDescent="0.3">
      <c r="A8" s="337" t="s">
        <v>11</v>
      </c>
      <c r="B8" s="338"/>
      <c r="C8" s="338"/>
      <c r="D8" s="338"/>
      <c r="E8" s="25"/>
      <c r="F8" s="339" t="s">
        <v>12</v>
      </c>
      <c r="G8" s="340"/>
      <c r="H8" s="26" t="s">
        <v>13</v>
      </c>
      <c r="I8" s="60" t="s">
        <v>14</v>
      </c>
    </row>
    <row r="9" spans="1:9" s="2" customFormat="1" ht="21" customHeight="1" x14ac:dyDescent="0.25">
      <c r="A9" s="341"/>
      <c r="B9" s="342"/>
      <c r="C9" s="342"/>
      <c r="D9" s="342"/>
      <c r="E9" s="177"/>
      <c r="F9" s="277"/>
      <c r="G9" s="277"/>
      <c r="H9" s="28"/>
      <c r="I9" s="29"/>
    </row>
    <row r="10" spans="1:9" s="2" customFormat="1" ht="13.5" customHeight="1" x14ac:dyDescent="0.3">
      <c r="A10" s="30" t="s">
        <v>15</v>
      </c>
      <c r="B10" s="272" t="s">
        <v>16</v>
      </c>
      <c r="C10" s="281"/>
      <c r="D10" s="270" t="s">
        <v>17</v>
      </c>
      <c r="E10" s="281"/>
      <c r="F10" s="271"/>
      <c r="G10" s="469" t="s">
        <v>18</v>
      </c>
      <c r="H10" s="470"/>
      <c r="I10" s="471"/>
    </row>
    <row r="11" spans="1:9" s="2" customFormat="1" ht="13.5" customHeight="1" x14ac:dyDescent="0.35">
      <c r="A11" s="61"/>
      <c r="B11" s="32"/>
      <c r="C11" s="33" t="str">
        <f>CONCATENATE("xxx-xx-",RIGHT(B11, 4))</f>
        <v>xxx-xx-</v>
      </c>
      <c r="D11" s="278"/>
      <c r="E11" s="279"/>
      <c r="F11" s="280"/>
      <c r="G11" s="430" t="s">
        <v>116</v>
      </c>
      <c r="H11" s="431"/>
      <c r="I11" s="171"/>
    </row>
    <row r="12" spans="1:9" s="2" customFormat="1" ht="13.5" customHeight="1" x14ac:dyDescent="0.3">
      <c r="A12" s="34" t="s">
        <v>20</v>
      </c>
      <c r="B12" s="270" t="s">
        <v>21</v>
      </c>
      <c r="C12" s="281"/>
      <c r="D12" s="270" t="s">
        <v>22</v>
      </c>
      <c r="E12" s="281"/>
      <c r="F12" s="271"/>
      <c r="G12" s="430" t="s">
        <v>23</v>
      </c>
      <c r="H12" s="431"/>
      <c r="I12" s="171"/>
    </row>
    <row r="13" spans="1:9" s="2" customFormat="1" ht="13.5" customHeight="1" x14ac:dyDescent="0.35">
      <c r="A13" s="61"/>
      <c r="B13" s="32"/>
      <c r="C13" s="33" t="str">
        <f>CONCATENATE("xxx-xx-",RIGHT(B13, 4))</f>
        <v>xxx-xx-</v>
      </c>
      <c r="D13" s="282"/>
      <c r="E13" s="283"/>
      <c r="F13" s="284"/>
      <c r="G13" s="430" t="s">
        <v>24</v>
      </c>
      <c r="H13" s="431"/>
      <c r="I13" s="171"/>
    </row>
    <row r="14" spans="1:9" s="2" customFormat="1" ht="13.5" customHeight="1" x14ac:dyDescent="0.3">
      <c r="A14" s="311" t="s">
        <v>25</v>
      </c>
      <c r="B14" s="270" t="s">
        <v>26</v>
      </c>
      <c r="C14" s="271"/>
      <c r="D14" s="262" t="s">
        <v>27</v>
      </c>
      <c r="E14" s="263"/>
      <c r="F14" s="263"/>
      <c r="G14" s="285" t="s">
        <v>28</v>
      </c>
      <c r="H14" s="286"/>
      <c r="I14" s="287"/>
    </row>
    <row r="15" spans="1:9" s="2" customFormat="1" ht="13.5" customHeight="1" x14ac:dyDescent="0.25">
      <c r="A15" s="312"/>
      <c r="B15" s="309" t="s">
        <v>117</v>
      </c>
      <c r="C15" s="310"/>
      <c r="D15" s="264"/>
      <c r="E15" s="265"/>
      <c r="F15" s="265"/>
      <c r="G15" s="275" t="s">
        <v>30</v>
      </c>
      <c r="H15" s="276"/>
      <c r="I15" s="36">
        <v>0</v>
      </c>
    </row>
    <row r="16" spans="1:9" s="2" customFormat="1" ht="13.5" customHeight="1" x14ac:dyDescent="0.25">
      <c r="A16" s="37">
        <f>D31</f>
        <v>0</v>
      </c>
      <c r="B16" s="292">
        <f>TRUNC(A16 * 0.01,2)</f>
        <v>0</v>
      </c>
      <c r="C16" s="348"/>
      <c r="D16" s="292">
        <f>(A16 + (FLOOR(B16,1)-(FLOOR(D32,1))))</f>
        <v>0</v>
      </c>
      <c r="E16" s="293"/>
      <c r="F16" s="293"/>
      <c r="G16" s="275" t="s">
        <v>31</v>
      </c>
      <c r="H16" s="276"/>
      <c r="I16" s="38">
        <v>0</v>
      </c>
    </row>
    <row r="17" spans="1:11" s="2" customFormat="1" ht="13.5" customHeight="1" x14ac:dyDescent="0.3">
      <c r="A17" s="34" t="s">
        <v>32</v>
      </c>
      <c r="B17" s="270" t="s">
        <v>33</v>
      </c>
      <c r="C17" s="271"/>
      <c r="D17" s="270" t="s">
        <v>34</v>
      </c>
      <c r="E17" s="281"/>
      <c r="F17" s="281"/>
      <c r="G17" s="288" t="s">
        <v>35</v>
      </c>
      <c r="H17" s="289"/>
      <c r="I17" s="297">
        <f>I15-I16</f>
        <v>0</v>
      </c>
    </row>
    <row r="18" spans="1:11" s="2" customFormat="1" ht="13.5" customHeight="1" x14ac:dyDescent="0.25">
      <c r="A18" s="39"/>
      <c r="B18" s="346">
        <v>0</v>
      </c>
      <c r="C18" s="347"/>
      <c r="D18" s="349">
        <v>0</v>
      </c>
      <c r="E18" s="350"/>
      <c r="F18" s="350"/>
      <c r="G18" s="290"/>
      <c r="H18" s="291"/>
      <c r="I18" s="298"/>
    </row>
    <row r="19" spans="1:11" s="2" customFormat="1" ht="13.5" customHeight="1" x14ac:dyDescent="0.3">
      <c r="A19" s="397" t="s">
        <v>36</v>
      </c>
      <c r="B19" s="398"/>
      <c r="C19" s="270" t="s">
        <v>37</v>
      </c>
      <c r="D19" s="281"/>
      <c r="E19" s="281"/>
      <c r="F19" s="271"/>
      <c r="G19" s="270" t="s">
        <v>38</v>
      </c>
      <c r="H19" s="281"/>
      <c r="I19" s="271"/>
    </row>
    <row r="20" spans="1:11" s="2" customFormat="1" ht="13.5" customHeight="1" x14ac:dyDescent="0.25">
      <c r="A20" s="326"/>
      <c r="B20" s="327"/>
      <c r="C20" s="266">
        <v>0</v>
      </c>
      <c r="D20" s="267"/>
      <c r="E20" s="267"/>
      <c r="F20" s="268"/>
      <c r="G20" s="343">
        <v>0</v>
      </c>
      <c r="H20" s="344"/>
      <c r="I20" s="345"/>
    </row>
    <row r="21" spans="1:11" s="2" customFormat="1" ht="26" x14ac:dyDescent="0.3">
      <c r="A21" s="299" t="s">
        <v>39</v>
      </c>
      <c r="B21" s="300"/>
      <c r="C21" s="300"/>
      <c r="D21" s="301"/>
      <c r="E21" s="299" t="s">
        <v>40</v>
      </c>
      <c r="F21" s="300"/>
      <c r="G21" s="301"/>
      <c r="H21" s="42" t="s">
        <v>41</v>
      </c>
      <c r="I21" s="42" t="s">
        <v>42</v>
      </c>
    </row>
    <row r="22" spans="1:11" s="2" customFormat="1" ht="13.5" customHeight="1" x14ac:dyDescent="0.25">
      <c r="A22" s="269" t="s">
        <v>153</v>
      </c>
      <c r="B22" s="269"/>
      <c r="C22" s="269"/>
      <c r="D22" s="47">
        <v>0</v>
      </c>
      <c r="E22" s="269" t="s">
        <v>154</v>
      </c>
      <c r="F22" s="269"/>
      <c r="G22" s="269"/>
      <c r="H22" s="48">
        <v>0</v>
      </c>
      <c r="I22" s="174">
        <v>0</v>
      </c>
    </row>
    <row r="23" spans="1:11" s="2" customFormat="1" ht="13.5" customHeight="1" x14ac:dyDescent="0.25">
      <c r="A23" s="269" t="s">
        <v>155</v>
      </c>
      <c r="B23" s="269"/>
      <c r="C23" s="269"/>
      <c r="D23" s="47">
        <v>0</v>
      </c>
      <c r="E23" s="269" t="s">
        <v>46</v>
      </c>
      <c r="F23" s="269"/>
      <c r="G23" s="269"/>
      <c r="H23" s="48">
        <v>0</v>
      </c>
      <c r="I23" s="9"/>
    </row>
    <row r="24" spans="1:11" s="2" customFormat="1" ht="13.5" customHeight="1" x14ac:dyDescent="0.25">
      <c r="A24" s="269" t="s">
        <v>156</v>
      </c>
      <c r="B24" s="269"/>
      <c r="C24" s="269"/>
      <c r="D24" s="47">
        <v>0</v>
      </c>
      <c r="E24" s="269" t="s">
        <v>48</v>
      </c>
      <c r="F24" s="269"/>
      <c r="G24" s="269"/>
      <c r="H24" s="48">
        <v>0</v>
      </c>
      <c r="I24" s="174">
        <v>0</v>
      </c>
    </row>
    <row r="25" spans="1:11" s="2" customFormat="1" ht="13.5" customHeight="1" x14ac:dyDescent="0.25">
      <c r="A25" s="306" t="s">
        <v>157</v>
      </c>
      <c r="B25" s="307"/>
      <c r="C25" s="308"/>
      <c r="D25" s="174">
        <v>0</v>
      </c>
      <c r="E25" s="269" t="s">
        <v>50</v>
      </c>
      <c r="F25" s="269"/>
      <c r="G25" s="269"/>
      <c r="H25" s="50">
        <f>SUM(H22:H24)</f>
        <v>0</v>
      </c>
      <c r="I25" s="9"/>
    </row>
    <row r="26" spans="1:11" s="2" customFormat="1" ht="13.5" customHeight="1" x14ac:dyDescent="0.3">
      <c r="A26" s="269" t="s">
        <v>158</v>
      </c>
      <c r="B26" s="269"/>
      <c r="C26" s="269"/>
      <c r="D26" s="71">
        <f>SUM(I17)</f>
        <v>0</v>
      </c>
      <c r="E26" s="299" t="s">
        <v>52</v>
      </c>
      <c r="F26" s="300"/>
      <c r="G26" s="300"/>
      <c r="H26" s="300"/>
      <c r="I26" s="301"/>
    </row>
    <row r="27" spans="1:11" s="2" customFormat="1" ht="13.5" customHeight="1" x14ac:dyDescent="0.25">
      <c r="A27" s="269" t="s">
        <v>159</v>
      </c>
      <c r="B27" s="269"/>
      <c r="C27" s="269"/>
      <c r="D27" s="47">
        <v>0</v>
      </c>
      <c r="E27" s="269" t="s">
        <v>54</v>
      </c>
      <c r="F27" s="269"/>
      <c r="G27" s="269"/>
      <c r="H27" s="269"/>
      <c r="I27" s="51" t="e">
        <f>-PMT(D18/12,B18*12,D16,0,0)</f>
        <v>#NUM!</v>
      </c>
      <c r="J27" s="64"/>
    </row>
    <row r="28" spans="1:11" s="2" customFormat="1" ht="13.5" customHeight="1" x14ac:dyDescent="0.25">
      <c r="A28" s="318" t="s">
        <v>160</v>
      </c>
      <c r="B28" s="319"/>
      <c r="C28" s="328"/>
      <c r="D28" s="72">
        <v>0</v>
      </c>
      <c r="E28" s="296" t="s">
        <v>56</v>
      </c>
      <c r="F28" s="269"/>
      <c r="G28" s="269"/>
      <c r="H28" s="269"/>
      <c r="I28" s="48">
        <v>0</v>
      </c>
    </row>
    <row r="29" spans="1:11" s="2" customFormat="1" ht="13.5" customHeight="1" x14ac:dyDescent="0.25">
      <c r="A29" s="269" t="s">
        <v>161</v>
      </c>
      <c r="B29" s="269"/>
      <c r="C29" s="269"/>
      <c r="D29" s="49">
        <f>SUM(D22:D28)</f>
        <v>0</v>
      </c>
      <c r="E29" s="269" t="s">
        <v>58</v>
      </c>
      <c r="F29" s="269"/>
      <c r="G29" s="269"/>
      <c r="H29" s="269"/>
      <c r="I29" s="48">
        <v>0</v>
      </c>
    </row>
    <row r="30" spans="1:11" s="2" customFormat="1" ht="13.5" customHeight="1" x14ac:dyDescent="0.25">
      <c r="A30" s="305" t="s">
        <v>162</v>
      </c>
      <c r="B30" s="305"/>
      <c r="C30" s="305"/>
      <c r="D30" s="14">
        <f>TRUNC(IF(G20&lt;=I39,(IF(I39&lt;=G20,D29,I39)),(IF(I39&lt;=(D29+25000),I39,(D29 +25000)))))</f>
        <v>0</v>
      </c>
      <c r="E30" s="269" t="s">
        <v>60</v>
      </c>
      <c r="F30" s="269"/>
      <c r="G30" s="269"/>
      <c r="H30" s="269"/>
      <c r="I30" s="48">
        <v>0</v>
      </c>
    </row>
    <row r="31" spans="1:11" s="2" customFormat="1" ht="13.5" customHeight="1" x14ac:dyDescent="0.4">
      <c r="A31" s="294" t="s">
        <v>163</v>
      </c>
      <c r="B31" s="295"/>
      <c r="C31" s="296"/>
      <c r="D31" s="53">
        <v>0</v>
      </c>
      <c r="E31" s="269" t="s">
        <v>62</v>
      </c>
      <c r="F31" s="269"/>
      <c r="G31" s="269"/>
      <c r="H31" s="269"/>
      <c r="I31" s="48">
        <v>0</v>
      </c>
      <c r="K31" s="73"/>
    </row>
    <row r="32" spans="1:11" s="2" customFormat="1" ht="13.5" customHeight="1" x14ac:dyDescent="0.3">
      <c r="A32" s="294" t="s">
        <v>69</v>
      </c>
      <c r="B32" s="295"/>
      <c r="C32" s="158" t="str">
        <f>IF(D32&lt;=(D31*0.015),"","Error")</f>
        <v/>
      </c>
      <c r="D32" s="174">
        <v>0</v>
      </c>
      <c r="E32" s="269" t="s">
        <v>64</v>
      </c>
      <c r="F32" s="269"/>
      <c r="G32" s="269"/>
      <c r="H32" s="269"/>
      <c r="I32" s="48">
        <v>0</v>
      </c>
    </row>
    <row r="33" spans="1:11" s="2" customFormat="1" ht="13.5" customHeight="1" x14ac:dyDescent="0.25">
      <c r="A33" s="294" t="s">
        <v>164</v>
      </c>
      <c r="B33" s="295"/>
      <c r="C33" s="296"/>
      <c r="D33" s="174">
        <v>0</v>
      </c>
      <c r="E33" s="269" t="s">
        <v>165</v>
      </c>
      <c r="F33" s="269"/>
      <c r="G33" s="269"/>
      <c r="H33" s="269"/>
      <c r="I33" s="55">
        <v>0</v>
      </c>
    </row>
    <row r="34" spans="1:11" s="2" customFormat="1" ht="13.5" customHeight="1" x14ac:dyDescent="0.25">
      <c r="A34" s="294" t="s">
        <v>166</v>
      </c>
      <c r="B34" s="295"/>
      <c r="C34" s="296"/>
      <c r="D34" s="174">
        <v>0</v>
      </c>
      <c r="E34" s="269" t="s">
        <v>68</v>
      </c>
      <c r="F34" s="269"/>
      <c r="G34" s="269"/>
      <c r="H34" s="269"/>
      <c r="I34" s="50" t="e">
        <f>SUM(I27:I33)</f>
        <v>#NUM!</v>
      </c>
    </row>
    <row r="35" spans="1:11" s="2" customFormat="1" ht="13.5" customHeight="1" x14ac:dyDescent="0.4">
      <c r="A35" s="459" t="s">
        <v>167</v>
      </c>
      <c r="B35" s="460"/>
      <c r="C35" s="461"/>
      <c r="D35" s="74">
        <f>-(D29-D31+D32-D33-D34)</f>
        <v>0</v>
      </c>
      <c r="E35" s="269" t="s">
        <v>70</v>
      </c>
      <c r="F35" s="269"/>
      <c r="G35" s="269"/>
      <c r="H35" s="269"/>
      <c r="I35" s="55">
        <f>H25</f>
        <v>0</v>
      </c>
      <c r="K35" s="73"/>
    </row>
    <row r="36" spans="1:11" s="2" customFormat="1" ht="13.5" customHeight="1" x14ac:dyDescent="0.3">
      <c r="A36" s="269" t="s">
        <v>168</v>
      </c>
      <c r="B36" s="269"/>
      <c r="C36" s="269"/>
      <c r="D36" s="174">
        <v>0</v>
      </c>
      <c r="E36" s="18" t="s">
        <v>74</v>
      </c>
      <c r="F36" s="294" t="s">
        <v>72</v>
      </c>
      <c r="G36" s="295"/>
      <c r="H36" s="296"/>
      <c r="I36" s="8" t="e">
        <f>SUM(I34:I35)</f>
        <v>#NUM!</v>
      </c>
    </row>
    <row r="37" spans="1:11" s="2" customFormat="1" ht="13.5" customHeight="1" x14ac:dyDescent="0.3">
      <c r="A37" s="315" t="s">
        <v>84</v>
      </c>
      <c r="B37" s="315"/>
      <c r="C37" s="315"/>
      <c r="D37" s="315"/>
      <c r="E37" s="75"/>
      <c r="F37" s="299" t="s">
        <v>74</v>
      </c>
      <c r="G37" s="300"/>
      <c r="H37" s="300"/>
      <c r="I37" s="301"/>
    </row>
    <row r="38" spans="1:11" s="2" customFormat="1" ht="13.5" customHeight="1" x14ac:dyDescent="0.25">
      <c r="A38" s="269" t="s">
        <v>86</v>
      </c>
      <c r="B38" s="269"/>
      <c r="C38" s="269"/>
      <c r="D38" s="174"/>
      <c r="E38" s="76" t="s">
        <v>169</v>
      </c>
      <c r="F38" s="294" t="s">
        <v>170</v>
      </c>
      <c r="G38" s="295"/>
      <c r="H38" s="296"/>
      <c r="I38" s="56" t="e">
        <f>SUM(D31/C20)</f>
        <v>#DIV/0!</v>
      </c>
    </row>
    <row r="39" spans="1:11" s="2" customFormat="1" ht="13.5" customHeight="1" x14ac:dyDescent="0.25">
      <c r="A39" s="294" t="s">
        <v>88</v>
      </c>
      <c r="B39" s="295"/>
      <c r="C39" s="296"/>
      <c r="D39" s="174">
        <v>0</v>
      </c>
      <c r="E39" s="173" t="s">
        <v>139</v>
      </c>
      <c r="F39" s="269" t="s">
        <v>171</v>
      </c>
      <c r="G39" s="269"/>
      <c r="H39" s="269"/>
      <c r="I39" s="77">
        <f>TRUNC(C20*0.85)</f>
        <v>0</v>
      </c>
    </row>
    <row r="40" spans="1:11" s="2" customFormat="1" ht="13.5" customHeight="1" x14ac:dyDescent="0.3">
      <c r="A40" s="269" t="s">
        <v>90</v>
      </c>
      <c r="B40" s="269"/>
      <c r="C40" s="269"/>
      <c r="D40" s="174">
        <v>0</v>
      </c>
      <c r="E40" s="180"/>
      <c r="F40" s="306" t="s">
        <v>172</v>
      </c>
      <c r="G40" s="307"/>
      <c r="H40" s="308"/>
      <c r="I40" s="57" t="e">
        <f>I36/D44</f>
        <v>#NUM!</v>
      </c>
    </row>
    <row r="41" spans="1:11" s="2" customFormat="1" ht="13.5" customHeight="1" x14ac:dyDescent="0.25">
      <c r="A41" s="456"/>
      <c r="B41" s="457"/>
      <c r="C41" s="457"/>
      <c r="D41" s="458"/>
      <c r="E41" s="180"/>
      <c r="F41" s="294" t="s">
        <v>173</v>
      </c>
      <c r="G41" s="295"/>
      <c r="H41" s="296"/>
      <c r="I41" s="78" t="e">
        <f>(D31+H42)/C20</f>
        <v>#DIV/0!</v>
      </c>
    </row>
    <row r="42" spans="1:11" s="2" customFormat="1" ht="24.75" customHeight="1" x14ac:dyDescent="0.3">
      <c r="A42" s="294" t="s">
        <v>92</v>
      </c>
      <c r="B42" s="295"/>
      <c r="C42" s="296"/>
      <c r="D42" s="174">
        <v>0</v>
      </c>
      <c r="E42" s="180"/>
      <c r="F42" s="434" t="s">
        <v>142</v>
      </c>
      <c r="G42" s="435"/>
      <c r="H42" s="436">
        <v>0</v>
      </c>
      <c r="I42" s="423"/>
    </row>
    <row r="43" spans="1:11" s="2" customFormat="1" ht="13.5" customHeight="1" x14ac:dyDescent="0.3">
      <c r="A43" s="269" t="s">
        <v>95</v>
      </c>
      <c r="B43" s="269"/>
      <c r="C43" s="269"/>
      <c r="D43" s="174">
        <v>0</v>
      </c>
      <c r="E43" s="18" t="s">
        <v>96</v>
      </c>
      <c r="F43" s="299" t="s">
        <v>143</v>
      </c>
      <c r="G43" s="301"/>
      <c r="H43" s="320"/>
      <c r="I43" s="321"/>
    </row>
    <row r="44" spans="1:11" s="2" customFormat="1" ht="13.5" customHeight="1" x14ac:dyDescent="0.3">
      <c r="A44" s="313" t="s">
        <v>174</v>
      </c>
      <c r="B44" s="313"/>
      <c r="C44" s="313"/>
      <c r="D44" s="79">
        <f>SUM(D38:D43)</f>
        <v>0</v>
      </c>
      <c r="E44" s="80"/>
      <c r="F44" s="18" t="s">
        <v>144</v>
      </c>
      <c r="G44" s="69"/>
      <c r="H44" s="422">
        <v>0</v>
      </c>
      <c r="I44" s="423"/>
    </row>
    <row r="45" spans="1:11" s="2" customFormat="1" ht="13.5" customHeight="1" x14ac:dyDescent="0.3">
      <c r="A45" s="453"/>
      <c r="B45" s="454"/>
      <c r="C45" s="454"/>
      <c r="D45" s="455"/>
      <c r="E45" s="75"/>
      <c r="F45" s="299" t="s">
        <v>145</v>
      </c>
      <c r="G45" s="301"/>
      <c r="H45" s="320"/>
      <c r="I45" s="321"/>
    </row>
    <row r="46" spans="1:11" s="2" customFormat="1" ht="13.5" customHeight="1" x14ac:dyDescent="0.3">
      <c r="A46" s="450"/>
      <c r="B46" s="451"/>
      <c r="C46" s="451"/>
      <c r="D46" s="452"/>
      <c r="E46" s="75"/>
      <c r="F46" s="167" t="s">
        <v>146</v>
      </c>
      <c r="G46" s="168"/>
      <c r="H46" s="440"/>
      <c r="I46" s="441"/>
    </row>
    <row r="47" spans="1:11" s="2" customFormat="1" ht="13.5" customHeight="1" x14ac:dyDescent="0.25">
      <c r="A47" s="437"/>
      <c r="B47" s="438"/>
      <c r="C47" s="438"/>
      <c r="D47" s="439"/>
      <c r="E47" s="81"/>
      <c r="F47" s="361" t="s">
        <v>147</v>
      </c>
      <c r="G47" s="362"/>
      <c r="H47" s="442"/>
      <c r="I47" s="443"/>
    </row>
    <row r="48" spans="1:11" s="2" customFormat="1" ht="13.5" customHeight="1" x14ac:dyDescent="0.25">
      <c r="A48" s="444"/>
      <c r="B48" s="445"/>
      <c r="C48" s="445"/>
      <c r="D48" s="445"/>
      <c r="E48" s="445"/>
      <c r="F48" s="445"/>
      <c r="G48" s="445"/>
      <c r="H48" s="445"/>
      <c r="I48" s="446"/>
    </row>
    <row r="49" spans="1:9" s="2" customFormat="1" ht="13.5" customHeight="1" x14ac:dyDescent="0.25">
      <c r="A49" s="444"/>
      <c r="B49" s="445"/>
      <c r="C49" s="445"/>
      <c r="D49" s="445"/>
      <c r="E49" s="445"/>
      <c r="F49" s="445"/>
      <c r="G49" s="445"/>
      <c r="H49" s="445"/>
      <c r="I49" s="446"/>
    </row>
    <row r="50" spans="1:9" s="2" customFormat="1" ht="13.5" customHeight="1" x14ac:dyDescent="0.25">
      <c r="A50" s="447"/>
      <c r="B50" s="448"/>
      <c r="C50" s="448"/>
      <c r="D50" s="448"/>
      <c r="E50" s="448"/>
      <c r="F50" s="448"/>
      <c r="G50" s="448"/>
      <c r="H50" s="448"/>
      <c r="I50" s="449"/>
    </row>
    <row r="51" spans="1:9" s="2" customFormat="1" ht="27" customHeight="1" x14ac:dyDescent="0.25">
      <c r="A51" s="385" t="s">
        <v>175</v>
      </c>
      <c r="B51" s="386"/>
      <c r="C51" s="386"/>
      <c r="D51" s="386"/>
      <c r="E51" s="386"/>
      <c r="F51" s="386"/>
      <c r="G51" s="386"/>
      <c r="H51" s="386"/>
      <c r="I51" s="387"/>
    </row>
    <row r="52" spans="1:9" s="2" customFormat="1" ht="15" customHeight="1" x14ac:dyDescent="0.25">
      <c r="A52" s="413" t="s">
        <v>297</v>
      </c>
      <c r="B52" s="414"/>
      <c r="C52" s="414"/>
      <c r="D52" s="414"/>
      <c r="E52" s="414"/>
      <c r="F52" s="414"/>
      <c r="G52" s="414"/>
      <c r="H52" s="414"/>
      <c r="I52" s="415"/>
    </row>
    <row r="53" spans="1:9" s="2" customFormat="1" ht="13.5" customHeight="1" x14ac:dyDescent="0.25">
      <c r="A53" s="416"/>
      <c r="B53" s="417"/>
      <c r="C53" s="417"/>
      <c r="D53" s="417"/>
      <c r="E53" s="417"/>
      <c r="F53" s="417"/>
      <c r="G53" s="417"/>
      <c r="H53" s="417"/>
      <c r="I53" s="418"/>
    </row>
    <row r="54" spans="1:9" s="91" customFormat="1" ht="26.25" customHeight="1" x14ac:dyDescent="0.25">
      <c r="A54" s="93" t="s">
        <v>104</v>
      </c>
      <c r="B54" s="419" t="s">
        <v>105</v>
      </c>
      <c r="C54" s="420"/>
      <c r="D54" s="421"/>
      <c r="E54" s="89"/>
      <c r="F54" s="90" t="s">
        <v>106</v>
      </c>
      <c r="G54" s="432" t="s">
        <v>107</v>
      </c>
      <c r="H54" s="433"/>
      <c r="I54" s="90" t="s">
        <v>108</v>
      </c>
    </row>
    <row r="55" spans="1:9" s="2" customFormat="1" ht="13.5" customHeight="1" x14ac:dyDescent="0.25">
      <c r="A55" s="45" t="s">
        <v>109</v>
      </c>
      <c r="B55" s="351"/>
      <c r="C55" s="351"/>
      <c r="D55" s="351"/>
      <c r="E55" s="163"/>
      <c r="F55" s="351"/>
      <c r="G55" s="353"/>
      <c r="H55" s="354"/>
      <c r="I55" s="351"/>
    </row>
    <row r="56" spans="1:9" s="2" customFormat="1" ht="13.5" customHeight="1" x14ac:dyDescent="0.25">
      <c r="A56" s="46" t="s">
        <v>110</v>
      </c>
      <c r="B56" s="352"/>
      <c r="C56" s="352"/>
      <c r="D56" s="352"/>
      <c r="E56" s="82"/>
      <c r="F56" s="352"/>
      <c r="G56" s="355"/>
      <c r="H56" s="356"/>
      <c r="I56" s="352"/>
    </row>
    <row r="57" spans="1:9" ht="13.5" customHeight="1" x14ac:dyDescent="0.3">
      <c r="G57" s="260" t="s">
        <v>111</v>
      </c>
      <c r="H57" s="260"/>
      <c r="I57" s="260"/>
    </row>
    <row r="59" spans="1:9" ht="83.5" customHeight="1" x14ac:dyDescent="0.3">
      <c r="A59" s="201" t="s">
        <v>303</v>
      </c>
      <c r="B59" s="202"/>
      <c r="C59" s="202"/>
      <c r="D59" s="202"/>
      <c r="E59" s="202"/>
      <c r="F59" s="202"/>
      <c r="G59" s="202"/>
      <c r="H59" s="202"/>
      <c r="I59" s="202"/>
    </row>
    <row r="61" spans="1:9" ht="28.5" customHeight="1" x14ac:dyDescent="0.3">
      <c r="A61" s="201" t="s">
        <v>299</v>
      </c>
      <c r="B61" s="202"/>
      <c r="C61" s="202"/>
      <c r="D61" s="202"/>
      <c r="E61" s="202"/>
      <c r="F61" s="202"/>
      <c r="G61" s="202"/>
      <c r="H61" s="202"/>
      <c r="I61" s="202"/>
    </row>
  </sheetData>
  <sheetProtection selectLockedCells="1"/>
  <mergeCells count="118">
    <mergeCell ref="A59:I59"/>
    <mergeCell ref="A8:D8"/>
    <mergeCell ref="F8:G8"/>
    <mergeCell ref="A9:D9"/>
    <mergeCell ref="F9:G9"/>
    <mergeCell ref="A27:C27"/>
    <mergeCell ref="E27:H27"/>
    <mergeCell ref="A28:C28"/>
    <mergeCell ref="E28:H28"/>
    <mergeCell ref="A29:C29"/>
    <mergeCell ref="E29:H29"/>
    <mergeCell ref="B10:C10"/>
    <mergeCell ref="D10:F10"/>
    <mergeCell ref="G10:I10"/>
    <mergeCell ref="D17:F17"/>
    <mergeCell ref="G17:H18"/>
    <mergeCell ref="I17:I18"/>
    <mergeCell ref="B18:C18"/>
    <mergeCell ref="D18:F18"/>
    <mergeCell ref="A19:B19"/>
    <mergeCell ref="G11:H11"/>
    <mergeCell ref="B12:C12"/>
    <mergeCell ref="G12:H12"/>
    <mergeCell ref="D11:F11"/>
    <mergeCell ref="A30:C30"/>
    <mergeCell ref="E30:H30"/>
    <mergeCell ref="A31:C31"/>
    <mergeCell ref="E31:H31"/>
    <mergeCell ref="D12:F12"/>
    <mergeCell ref="A23:C23"/>
    <mergeCell ref="E23:G23"/>
    <mergeCell ref="A24:C24"/>
    <mergeCell ref="E24:G24"/>
    <mergeCell ref="A25:C25"/>
    <mergeCell ref="E25:G25"/>
    <mergeCell ref="A26:C26"/>
    <mergeCell ref="E26:I26"/>
    <mergeCell ref="A20:B20"/>
    <mergeCell ref="C20:F20"/>
    <mergeCell ref="G20:I20"/>
    <mergeCell ref="A21:D21"/>
    <mergeCell ref="E21:G21"/>
    <mergeCell ref="A22:C22"/>
    <mergeCell ref="E22:G22"/>
    <mergeCell ref="B16:C16"/>
    <mergeCell ref="D16:F16"/>
    <mergeCell ref="G16:H16"/>
    <mergeCell ref="B17:C17"/>
    <mergeCell ref="G5:I5"/>
    <mergeCell ref="G6:H7"/>
    <mergeCell ref="I6:I7"/>
    <mergeCell ref="A5:C5"/>
    <mergeCell ref="D5:F6"/>
    <mergeCell ref="A6:C7"/>
    <mergeCell ref="D7:F7"/>
    <mergeCell ref="A1:F1"/>
    <mergeCell ref="G1:I1"/>
    <mergeCell ref="A2:F2"/>
    <mergeCell ref="G2:I2"/>
    <mergeCell ref="A3:I3"/>
    <mergeCell ref="A4:I4"/>
    <mergeCell ref="A32:B32"/>
    <mergeCell ref="E32:H32"/>
    <mergeCell ref="A33:C33"/>
    <mergeCell ref="E33:H33"/>
    <mergeCell ref="E34:H34"/>
    <mergeCell ref="A35:C35"/>
    <mergeCell ref="E35:H35"/>
    <mergeCell ref="A36:C36"/>
    <mergeCell ref="A37:D37"/>
    <mergeCell ref="F37:I37"/>
    <mergeCell ref="F36:H36"/>
    <mergeCell ref="A34:C34"/>
    <mergeCell ref="G54:H54"/>
    <mergeCell ref="A38:C38"/>
    <mergeCell ref="F38:H38"/>
    <mergeCell ref="A39:C39"/>
    <mergeCell ref="F39:H39"/>
    <mergeCell ref="A40:C40"/>
    <mergeCell ref="A42:C42"/>
    <mergeCell ref="F42:G42"/>
    <mergeCell ref="H42:I42"/>
    <mergeCell ref="A47:D47"/>
    <mergeCell ref="F45:G45"/>
    <mergeCell ref="H45:I45"/>
    <mergeCell ref="F40:H40"/>
    <mergeCell ref="H46:I46"/>
    <mergeCell ref="H47:I47"/>
    <mergeCell ref="F47:G47"/>
    <mergeCell ref="A48:I50"/>
    <mergeCell ref="A46:D46"/>
    <mergeCell ref="A45:D45"/>
    <mergeCell ref="F41:H41"/>
    <mergeCell ref="A41:D41"/>
    <mergeCell ref="A61:I61"/>
    <mergeCell ref="G57:I57"/>
    <mergeCell ref="D13:F13"/>
    <mergeCell ref="C19:F19"/>
    <mergeCell ref="G19:I19"/>
    <mergeCell ref="G13:H13"/>
    <mergeCell ref="A14:A15"/>
    <mergeCell ref="B14:C14"/>
    <mergeCell ref="D14:F15"/>
    <mergeCell ref="G14:I14"/>
    <mergeCell ref="B15:C15"/>
    <mergeCell ref="G15:H15"/>
    <mergeCell ref="F43:G43"/>
    <mergeCell ref="H43:I43"/>
    <mergeCell ref="H44:I44"/>
    <mergeCell ref="B55:D56"/>
    <mergeCell ref="F55:F56"/>
    <mergeCell ref="G55:H56"/>
    <mergeCell ref="I55:I56"/>
    <mergeCell ref="A52:I53"/>
    <mergeCell ref="A43:C43"/>
    <mergeCell ref="A44:C44"/>
    <mergeCell ref="A51:I51"/>
    <mergeCell ref="B54:D54"/>
  </mergeCells>
  <dataValidations count="2">
    <dataValidation type="whole" operator="lessThanOrEqual" allowBlank="1" showInputMessage="1" showErrorMessage="1" errorTitle="Mortgage Exceeds Allowed Amount" error="This amount cannot exceed amount calculated in 14i.  Please enter an allowable amount for the base mortgage amount." sqref="D31" xr:uid="{00000000-0002-0000-0200-000000000000}">
      <formula1>D30</formula1>
    </dataValidation>
    <dataValidation type="decimal" allowBlank="1" showInputMessage="1" showErrorMessage="1" errorTitle="Amount Exceeds Allowed" error="This amount exceeds calculated amount based on mortgage amount.  Please enter an amount less than or equal to 1.0% of base mortgage amount" sqref="D32" xr:uid="{00000000-0002-0000-0200-000001000000}">
      <formula1>0</formula1>
      <formula2>D31*0.01</formula2>
    </dataValidation>
  </dataValidations>
  <printOptions horizontalCentered="1" verticalCentered="1"/>
  <pageMargins left="0.25" right="0.25" top="0.25" bottom="0.25" header="0.3" footer="0.3"/>
  <pageSetup scale="95" orientation="portrait" r:id="rId1"/>
  <ignoredErrors>
    <ignoredError sqref="I27 E34:I41"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topLeftCell="A41" zoomScaleNormal="100" workbookViewId="0">
      <selection activeCell="A61" sqref="A61:I61"/>
    </sheetView>
  </sheetViews>
  <sheetFormatPr defaultColWidth="9.1796875" defaultRowHeight="13" x14ac:dyDescent="0.3"/>
  <cols>
    <col min="1" max="1" width="23.54296875" style="1" customWidth="1"/>
    <col min="2" max="2" width="8.54296875" style="1" customWidth="1"/>
    <col min="3" max="3" width="15.54296875" style="1" customWidth="1"/>
    <col min="4" max="4" width="11.81640625" style="1" customWidth="1"/>
    <col min="5" max="5" width="3.453125" style="1" hidden="1" customWidth="1"/>
    <col min="6" max="6" width="10.54296875" style="1" customWidth="1"/>
    <col min="7" max="7" width="17.7265625" style="1" customWidth="1"/>
    <col min="8" max="8" width="12.1796875" style="1" customWidth="1"/>
    <col min="9" max="9" width="13.54296875" style="1" customWidth="1"/>
    <col min="10" max="10" width="9" style="1" bestFit="1" customWidth="1"/>
    <col min="11" max="16384" width="9.1796875" style="1"/>
  </cols>
  <sheetData>
    <row r="1" spans="1:9" x14ac:dyDescent="0.3">
      <c r="A1" s="242" t="s">
        <v>0</v>
      </c>
      <c r="B1" s="242"/>
      <c r="C1" s="242"/>
      <c r="D1" s="242"/>
      <c r="E1" s="242"/>
      <c r="F1" s="242"/>
      <c r="G1" s="243" t="s">
        <v>1</v>
      </c>
      <c r="H1" s="243"/>
      <c r="I1" s="243"/>
    </row>
    <row r="2" spans="1:9" x14ac:dyDescent="0.3">
      <c r="A2" s="242" t="s">
        <v>2</v>
      </c>
      <c r="B2" s="242"/>
      <c r="C2" s="242"/>
      <c r="D2" s="242"/>
      <c r="E2" s="242"/>
      <c r="F2" s="242"/>
      <c r="G2" s="244" t="s">
        <v>3</v>
      </c>
      <c r="H2" s="244"/>
      <c r="I2" s="244"/>
    </row>
    <row r="3" spans="1:9" ht="15.5" x14ac:dyDescent="0.3">
      <c r="A3" s="245" t="s">
        <v>4</v>
      </c>
      <c r="B3" s="245"/>
      <c r="C3" s="245"/>
      <c r="D3" s="245"/>
      <c r="E3" s="245"/>
      <c r="F3" s="245"/>
      <c r="G3" s="245"/>
      <c r="H3" s="245"/>
      <c r="I3" s="245"/>
    </row>
    <row r="4" spans="1:9" ht="16" thickBot="1" x14ac:dyDescent="0.35">
      <c r="A4" s="248" t="s">
        <v>176</v>
      </c>
      <c r="B4" s="248"/>
      <c r="C4" s="248"/>
      <c r="D4" s="248"/>
      <c r="E4" s="248"/>
      <c r="F4" s="248"/>
      <c r="G4" s="248"/>
      <c r="H4" s="248"/>
      <c r="I4" s="248"/>
    </row>
    <row r="5" spans="1:9" s="2" customFormat="1" ht="13.5" customHeight="1" x14ac:dyDescent="0.3">
      <c r="A5" s="270" t="s">
        <v>6</v>
      </c>
      <c r="B5" s="281"/>
      <c r="C5" s="271"/>
      <c r="D5" s="467" t="s">
        <v>7</v>
      </c>
      <c r="E5" s="468"/>
      <c r="F5" s="481"/>
      <c r="G5" s="397" t="s">
        <v>113</v>
      </c>
      <c r="H5" s="462"/>
      <c r="I5" s="398"/>
    </row>
    <row r="6" spans="1:9" s="2" customFormat="1" ht="13.5" customHeight="1" x14ac:dyDescent="0.25">
      <c r="A6" s="376"/>
      <c r="B6" s="377"/>
      <c r="C6" s="378"/>
      <c r="D6" s="329"/>
      <c r="E6" s="330"/>
      <c r="F6" s="331"/>
      <c r="G6" s="288" t="s">
        <v>114</v>
      </c>
      <c r="H6" s="289"/>
      <c r="I6" s="171"/>
    </row>
    <row r="7" spans="1:9" s="2" customFormat="1" ht="13.5" customHeight="1" x14ac:dyDescent="0.35">
      <c r="A7" s="379"/>
      <c r="B7" s="380"/>
      <c r="C7" s="381"/>
      <c r="D7" s="382"/>
      <c r="E7" s="383"/>
      <c r="F7" s="384"/>
      <c r="G7" s="290" t="s">
        <v>115</v>
      </c>
      <c r="H7" s="291"/>
      <c r="I7" s="171"/>
    </row>
    <row r="8" spans="1:9" s="2" customFormat="1" ht="13.5" customHeight="1" x14ac:dyDescent="0.3">
      <c r="A8" s="337" t="s">
        <v>11</v>
      </c>
      <c r="B8" s="338"/>
      <c r="C8" s="338"/>
      <c r="D8" s="338"/>
      <c r="E8" s="25"/>
      <c r="F8" s="339" t="s">
        <v>12</v>
      </c>
      <c r="G8" s="340"/>
      <c r="H8" s="26" t="s">
        <v>13</v>
      </c>
      <c r="I8" s="27" t="s">
        <v>14</v>
      </c>
    </row>
    <row r="9" spans="1:9" s="2" customFormat="1" ht="20.25" customHeight="1" x14ac:dyDescent="0.25">
      <c r="A9" s="341"/>
      <c r="B9" s="342"/>
      <c r="C9" s="342"/>
      <c r="D9" s="342"/>
      <c r="E9" s="177"/>
      <c r="F9" s="277"/>
      <c r="G9" s="277"/>
      <c r="H9" s="28"/>
      <c r="I9" s="29"/>
    </row>
    <row r="10" spans="1:9" s="2" customFormat="1" ht="13.5" customHeight="1" x14ac:dyDescent="0.3">
      <c r="A10" s="30" t="s">
        <v>15</v>
      </c>
      <c r="B10" s="272" t="s">
        <v>16</v>
      </c>
      <c r="C10" s="281"/>
      <c r="D10" s="270" t="s">
        <v>17</v>
      </c>
      <c r="E10" s="281"/>
      <c r="F10" s="271"/>
      <c r="G10" s="286" t="s">
        <v>18</v>
      </c>
      <c r="H10" s="286"/>
      <c r="I10" s="287"/>
    </row>
    <row r="11" spans="1:9" s="2" customFormat="1" ht="13.5" customHeight="1" x14ac:dyDescent="0.35">
      <c r="A11" s="61"/>
      <c r="B11" s="32"/>
      <c r="C11" s="33" t="str">
        <f>CONCATENATE("xxx-xx-",RIGHT(B11, 4))</f>
        <v>xxx-xx-</v>
      </c>
      <c r="D11" s="278"/>
      <c r="E11" s="279"/>
      <c r="F11" s="280"/>
      <c r="G11" s="276" t="s">
        <v>116</v>
      </c>
      <c r="H11" s="276"/>
      <c r="I11" s="171"/>
    </row>
    <row r="12" spans="1:9" s="2" customFormat="1" ht="13.5" customHeight="1" x14ac:dyDescent="0.3">
      <c r="A12" s="34" t="s">
        <v>20</v>
      </c>
      <c r="B12" s="270" t="s">
        <v>21</v>
      </c>
      <c r="C12" s="281"/>
      <c r="D12" s="270" t="s">
        <v>22</v>
      </c>
      <c r="E12" s="281"/>
      <c r="F12" s="271"/>
      <c r="G12" s="276" t="s">
        <v>23</v>
      </c>
      <c r="H12" s="276"/>
      <c r="I12" s="171"/>
    </row>
    <row r="13" spans="1:9" s="2" customFormat="1" ht="13.5" customHeight="1" x14ac:dyDescent="0.35">
      <c r="A13" s="61"/>
      <c r="B13" s="32"/>
      <c r="C13" s="33" t="str">
        <f>CONCATENATE("xxx-xx-",RIGHT(B13, 4))</f>
        <v>xxx-xx-</v>
      </c>
      <c r="D13" s="282"/>
      <c r="E13" s="283"/>
      <c r="F13" s="284"/>
      <c r="G13" s="276" t="s">
        <v>24</v>
      </c>
      <c r="H13" s="276"/>
      <c r="I13" s="171"/>
    </row>
    <row r="14" spans="1:9" s="2" customFormat="1" ht="13.5" customHeight="1" x14ac:dyDescent="0.3">
      <c r="A14" s="475" t="s">
        <v>25</v>
      </c>
      <c r="B14" s="270" t="s">
        <v>26</v>
      </c>
      <c r="C14" s="271"/>
      <c r="D14" s="477" t="s">
        <v>27</v>
      </c>
      <c r="E14" s="478"/>
      <c r="F14" s="478"/>
      <c r="G14" s="285" t="s">
        <v>28</v>
      </c>
      <c r="H14" s="286"/>
      <c r="I14" s="287"/>
    </row>
    <row r="15" spans="1:9" s="2" customFormat="1" ht="13.5" customHeight="1" x14ac:dyDescent="0.25">
      <c r="A15" s="476"/>
      <c r="B15" s="309" t="s">
        <v>117</v>
      </c>
      <c r="C15" s="310"/>
      <c r="D15" s="479"/>
      <c r="E15" s="480"/>
      <c r="F15" s="480"/>
      <c r="G15" s="275" t="s">
        <v>30</v>
      </c>
      <c r="H15" s="276"/>
      <c r="I15" s="36">
        <v>0</v>
      </c>
    </row>
    <row r="16" spans="1:9" s="2" customFormat="1" ht="13.5" customHeight="1" x14ac:dyDescent="0.25">
      <c r="A16" s="37">
        <v>0</v>
      </c>
      <c r="B16" s="292">
        <f>TRUNC(A16 * 0.01,2)</f>
        <v>0</v>
      </c>
      <c r="C16" s="348"/>
      <c r="D16" s="292">
        <f>(A16 + (FLOOR(B16,1)-(FLOOR(D35,1))))</f>
        <v>0</v>
      </c>
      <c r="E16" s="293"/>
      <c r="F16" s="293"/>
      <c r="G16" s="275" t="s">
        <v>31</v>
      </c>
      <c r="H16" s="276"/>
      <c r="I16" s="38">
        <v>0</v>
      </c>
    </row>
    <row r="17" spans="1:9" s="2" customFormat="1" ht="13.5" customHeight="1" x14ac:dyDescent="0.3">
      <c r="A17" s="34" t="s">
        <v>32</v>
      </c>
      <c r="B17" s="270" t="s">
        <v>33</v>
      </c>
      <c r="C17" s="271"/>
      <c r="D17" s="270" t="s">
        <v>34</v>
      </c>
      <c r="E17" s="281"/>
      <c r="F17" s="281"/>
      <c r="G17" s="288" t="s">
        <v>35</v>
      </c>
      <c r="H17" s="289"/>
      <c r="I17" s="297">
        <f>I15-I16</f>
        <v>0</v>
      </c>
    </row>
    <row r="18" spans="1:9" s="2" customFormat="1" ht="13.5" customHeight="1" x14ac:dyDescent="0.25">
      <c r="A18" s="39">
        <v>0</v>
      </c>
      <c r="B18" s="346">
        <v>0</v>
      </c>
      <c r="C18" s="347"/>
      <c r="D18" s="349">
        <v>0</v>
      </c>
      <c r="E18" s="350"/>
      <c r="F18" s="350"/>
      <c r="G18" s="290"/>
      <c r="H18" s="291"/>
      <c r="I18" s="298"/>
    </row>
    <row r="19" spans="1:9" s="2" customFormat="1" ht="13.5" customHeight="1" x14ac:dyDescent="0.3">
      <c r="A19" s="397" t="s">
        <v>36</v>
      </c>
      <c r="B19" s="398"/>
      <c r="C19" s="270" t="s">
        <v>37</v>
      </c>
      <c r="D19" s="281"/>
      <c r="E19" s="281"/>
      <c r="F19" s="271"/>
      <c r="G19" s="270" t="s">
        <v>38</v>
      </c>
      <c r="H19" s="281"/>
      <c r="I19" s="271"/>
    </row>
    <row r="20" spans="1:9" s="2" customFormat="1" ht="13.5" customHeight="1" x14ac:dyDescent="0.25">
      <c r="A20" s="326"/>
      <c r="B20" s="327"/>
      <c r="C20" s="266">
        <v>0</v>
      </c>
      <c r="D20" s="267"/>
      <c r="E20" s="267"/>
      <c r="F20" s="268"/>
      <c r="G20" s="343">
        <v>250000</v>
      </c>
      <c r="H20" s="344"/>
      <c r="I20" s="345"/>
    </row>
    <row r="21" spans="1:9" s="91" customFormat="1" ht="26" x14ac:dyDescent="0.25">
      <c r="A21" s="472" t="s">
        <v>39</v>
      </c>
      <c r="B21" s="473"/>
      <c r="C21" s="473"/>
      <c r="D21" s="474"/>
      <c r="E21" s="472" t="s">
        <v>40</v>
      </c>
      <c r="F21" s="473"/>
      <c r="G21" s="474"/>
      <c r="H21" s="94" t="s">
        <v>41</v>
      </c>
      <c r="I21" s="94" t="s">
        <v>42</v>
      </c>
    </row>
    <row r="22" spans="1:9" s="2" customFormat="1" ht="13.5" customHeight="1" x14ac:dyDescent="0.25">
      <c r="A22" s="269" t="s">
        <v>177</v>
      </c>
      <c r="B22" s="269"/>
      <c r="C22" s="269"/>
      <c r="D22" s="10">
        <v>0</v>
      </c>
      <c r="E22" s="269" t="s">
        <v>119</v>
      </c>
      <c r="F22" s="269"/>
      <c r="G22" s="269"/>
      <c r="H22" s="12">
        <v>0</v>
      </c>
      <c r="I22" s="16">
        <v>0</v>
      </c>
    </row>
    <row r="23" spans="1:9" s="2" customFormat="1" ht="13.5" customHeight="1" x14ac:dyDescent="0.25">
      <c r="A23" s="269" t="s">
        <v>178</v>
      </c>
      <c r="B23" s="269"/>
      <c r="C23" s="269"/>
      <c r="D23" s="10">
        <v>0</v>
      </c>
      <c r="E23" s="269" t="s">
        <v>46</v>
      </c>
      <c r="F23" s="269"/>
      <c r="G23" s="269"/>
      <c r="H23" s="12">
        <v>0</v>
      </c>
      <c r="I23" s="9"/>
    </row>
    <row r="24" spans="1:9" s="2" customFormat="1" ht="13.5" customHeight="1" x14ac:dyDescent="0.25">
      <c r="A24" s="269" t="s">
        <v>121</v>
      </c>
      <c r="B24" s="269"/>
      <c r="C24" s="269"/>
      <c r="D24" s="10">
        <v>0</v>
      </c>
      <c r="E24" s="269" t="s">
        <v>48</v>
      </c>
      <c r="F24" s="269"/>
      <c r="G24" s="269"/>
      <c r="H24" s="12">
        <v>0</v>
      </c>
      <c r="I24" s="16">
        <v>0</v>
      </c>
    </row>
    <row r="25" spans="1:9" s="2" customFormat="1" ht="13.5" customHeight="1" x14ac:dyDescent="0.25">
      <c r="A25" s="269" t="s">
        <v>122</v>
      </c>
      <c r="B25" s="269"/>
      <c r="C25" s="269"/>
      <c r="D25" s="16">
        <v>0</v>
      </c>
      <c r="E25" s="269" t="s">
        <v>50</v>
      </c>
      <c r="F25" s="269"/>
      <c r="G25" s="269"/>
      <c r="H25" s="17">
        <f>SUM(H22:H24)</f>
        <v>0</v>
      </c>
      <c r="I25" s="9"/>
    </row>
    <row r="26" spans="1:9" s="2" customFormat="1" ht="13.5" customHeight="1" x14ac:dyDescent="0.3">
      <c r="A26" s="269" t="s">
        <v>123</v>
      </c>
      <c r="B26" s="269"/>
      <c r="C26" s="269"/>
      <c r="D26" s="16">
        <v>0</v>
      </c>
      <c r="E26" s="299" t="s">
        <v>52</v>
      </c>
      <c r="F26" s="300"/>
      <c r="G26" s="300"/>
      <c r="H26" s="300"/>
      <c r="I26" s="301"/>
    </row>
    <row r="27" spans="1:9" s="2" customFormat="1" ht="13.5" customHeight="1" x14ac:dyDescent="0.25">
      <c r="A27" s="269" t="s">
        <v>124</v>
      </c>
      <c r="B27" s="269"/>
      <c r="C27" s="269"/>
      <c r="D27" s="63">
        <f>SUM(I17)</f>
        <v>0</v>
      </c>
      <c r="E27" s="269" t="s">
        <v>54</v>
      </c>
      <c r="F27" s="269"/>
      <c r="G27" s="269"/>
      <c r="H27" s="269"/>
      <c r="I27" s="11" t="e">
        <f>-PMT(D18/12,B18*12,D16,0,0)</f>
        <v>#NUM!</v>
      </c>
    </row>
    <row r="28" spans="1:9" s="2" customFormat="1" ht="13.5" customHeight="1" x14ac:dyDescent="0.25">
      <c r="A28" s="269" t="s">
        <v>125</v>
      </c>
      <c r="B28" s="269"/>
      <c r="C28" s="269"/>
      <c r="D28" s="10">
        <v>0</v>
      </c>
      <c r="E28" s="296" t="s">
        <v>56</v>
      </c>
      <c r="F28" s="269"/>
      <c r="G28" s="269"/>
      <c r="H28" s="269"/>
      <c r="I28" s="12">
        <v>0</v>
      </c>
    </row>
    <row r="29" spans="1:9" s="2" customFormat="1" ht="13.5" customHeight="1" x14ac:dyDescent="0.25">
      <c r="A29" s="269" t="s">
        <v>126</v>
      </c>
      <c r="B29" s="269"/>
      <c r="C29" s="269"/>
      <c r="D29" s="65">
        <v>0</v>
      </c>
      <c r="E29" s="269" t="s">
        <v>58</v>
      </c>
      <c r="F29" s="269"/>
      <c r="G29" s="269"/>
      <c r="H29" s="269"/>
      <c r="I29" s="12">
        <v>0</v>
      </c>
    </row>
    <row r="30" spans="1:9" s="2" customFormat="1" ht="13.5" customHeight="1" x14ac:dyDescent="0.25">
      <c r="A30" s="269" t="s">
        <v>127</v>
      </c>
      <c r="B30" s="269"/>
      <c r="C30" s="269"/>
      <c r="D30" s="7">
        <f>SUM(D22:D29)</f>
        <v>0</v>
      </c>
      <c r="E30" s="269" t="s">
        <v>60</v>
      </c>
      <c r="F30" s="269"/>
      <c r="G30" s="269"/>
      <c r="H30" s="269"/>
      <c r="I30" s="12">
        <v>0</v>
      </c>
    </row>
    <row r="31" spans="1:9" s="2" customFormat="1" ht="13.5" customHeight="1" x14ac:dyDescent="0.25">
      <c r="A31" s="269" t="s">
        <v>128</v>
      </c>
      <c r="B31" s="269"/>
      <c r="C31" s="269"/>
      <c r="D31" s="13">
        <f>TRUNC(IF(D30&lt;=I39,(IF(D30&lt;=G20,D30,G20)),(IF(I39&lt;=G20,I39,G20))))</f>
        <v>0</v>
      </c>
      <c r="E31" s="269" t="s">
        <v>62</v>
      </c>
      <c r="F31" s="269"/>
      <c r="G31" s="269"/>
      <c r="H31" s="269"/>
      <c r="I31" s="12">
        <v>0</v>
      </c>
    </row>
    <row r="32" spans="1:9" s="2" customFormat="1" ht="13.5" customHeight="1" x14ac:dyDescent="0.25">
      <c r="A32" s="269" t="s">
        <v>129</v>
      </c>
      <c r="B32" s="269"/>
      <c r="C32" s="269"/>
      <c r="D32" s="66">
        <v>0</v>
      </c>
      <c r="E32" s="269" t="s">
        <v>64</v>
      </c>
      <c r="F32" s="269"/>
      <c r="G32" s="269"/>
      <c r="H32" s="269"/>
      <c r="I32" s="12">
        <v>0</v>
      </c>
    </row>
    <row r="33" spans="1:9" s="2" customFormat="1" ht="13.5" customHeight="1" x14ac:dyDescent="0.25">
      <c r="A33" s="269" t="s">
        <v>130</v>
      </c>
      <c r="B33" s="269"/>
      <c r="C33" s="269"/>
      <c r="D33" s="16">
        <v>0</v>
      </c>
      <c r="E33" s="269" t="s">
        <v>66</v>
      </c>
      <c r="F33" s="269"/>
      <c r="G33" s="269"/>
      <c r="H33" s="269"/>
      <c r="I33" s="17">
        <v>0</v>
      </c>
    </row>
    <row r="34" spans="1:9" s="2" customFormat="1" ht="13.5" customHeight="1" x14ac:dyDescent="0.25">
      <c r="A34" s="269" t="s">
        <v>131</v>
      </c>
      <c r="B34" s="269"/>
      <c r="C34" s="269"/>
      <c r="D34" s="14">
        <f>(D26+D27+D28+D29+D33)-D32</f>
        <v>0</v>
      </c>
      <c r="E34" s="269" t="s">
        <v>68</v>
      </c>
      <c r="F34" s="269"/>
      <c r="G34" s="269"/>
      <c r="H34" s="269"/>
      <c r="I34" s="17" t="e">
        <f>SUM(I27:I33)</f>
        <v>#NUM!</v>
      </c>
    </row>
    <row r="35" spans="1:9" s="2" customFormat="1" ht="13.5" customHeight="1" x14ac:dyDescent="0.3">
      <c r="A35" s="294" t="s">
        <v>132</v>
      </c>
      <c r="B35" s="295"/>
      <c r="C35" s="158" t="str">
        <f>IF(D35&lt;=(D32*0.015),"","Error")</f>
        <v/>
      </c>
      <c r="D35" s="16">
        <v>0</v>
      </c>
      <c r="E35" s="269" t="s">
        <v>70</v>
      </c>
      <c r="F35" s="269"/>
      <c r="G35" s="269"/>
      <c r="H35" s="269"/>
      <c r="I35" s="17">
        <f>H25</f>
        <v>0</v>
      </c>
    </row>
    <row r="36" spans="1:9" s="2" customFormat="1" ht="13.5" customHeight="1" x14ac:dyDescent="0.3">
      <c r="A36" s="294" t="s">
        <v>133</v>
      </c>
      <c r="B36" s="295"/>
      <c r="C36" s="296"/>
      <c r="D36" s="16">
        <v>0</v>
      </c>
      <c r="E36" s="18"/>
      <c r="F36" s="294" t="s">
        <v>72</v>
      </c>
      <c r="G36" s="295"/>
      <c r="H36" s="296"/>
      <c r="I36" s="17" t="e">
        <f>SUM(I34:I35)</f>
        <v>#NUM!</v>
      </c>
    </row>
    <row r="37" spans="1:9" s="2" customFormat="1" ht="13.5" customHeight="1" x14ac:dyDescent="0.3">
      <c r="A37" s="269" t="s">
        <v>134</v>
      </c>
      <c r="B37" s="269"/>
      <c r="C37" s="269"/>
      <c r="D37" s="14">
        <f>SUM(D34:D36)</f>
        <v>0</v>
      </c>
      <c r="E37" s="299" t="s">
        <v>74</v>
      </c>
      <c r="F37" s="300"/>
      <c r="G37" s="300"/>
      <c r="H37" s="300"/>
      <c r="I37" s="301"/>
    </row>
    <row r="38" spans="1:9" s="2" customFormat="1" ht="13.5" customHeight="1" x14ac:dyDescent="0.25">
      <c r="A38" s="294" t="s">
        <v>135</v>
      </c>
      <c r="B38" s="295"/>
      <c r="C38" s="296"/>
      <c r="D38" s="16">
        <v>0</v>
      </c>
      <c r="E38" s="269" t="s">
        <v>136</v>
      </c>
      <c r="F38" s="269"/>
      <c r="G38" s="269"/>
      <c r="H38" s="269"/>
      <c r="I38" s="67" t="e">
        <f>(D32/C20)</f>
        <v>#DIV/0!</v>
      </c>
    </row>
    <row r="39" spans="1:9" s="2" customFormat="1" ht="13.5" customHeight="1" x14ac:dyDescent="0.25">
      <c r="A39" s="294" t="s">
        <v>137</v>
      </c>
      <c r="B39" s="295"/>
      <c r="C39" s="296"/>
      <c r="D39" s="14">
        <f>SUM(D37-D38)</f>
        <v>0</v>
      </c>
      <c r="E39" s="307" t="s">
        <v>78</v>
      </c>
      <c r="F39" s="307"/>
      <c r="G39" s="307"/>
      <c r="H39" s="307"/>
      <c r="I39" s="391">
        <f>TRUNC(IF(C20&gt;50000,(C20*0.9775),(C20*0.9875)))</f>
        <v>0</v>
      </c>
    </row>
    <row r="40" spans="1:9" s="2" customFormat="1" ht="13.5" customHeight="1" x14ac:dyDescent="0.25">
      <c r="A40" s="269" t="s">
        <v>138</v>
      </c>
      <c r="B40" s="269"/>
      <c r="C40" s="269"/>
      <c r="D40" s="16">
        <v>0</v>
      </c>
      <c r="E40" s="175" t="s">
        <v>139</v>
      </c>
      <c r="F40" s="307" t="s">
        <v>81</v>
      </c>
      <c r="G40" s="307"/>
      <c r="H40" s="307"/>
      <c r="I40" s="392"/>
    </row>
    <row r="41" spans="1:9" s="2" customFormat="1" ht="13.5" customHeight="1" x14ac:dyDescent="0.3">
      <c r="A41" s="315" t="s">
        <v>84</v>
      </c>
      <c r="B41" s="315"/>
      <c r="C41" s="315"/>
      <c r="D41" s="315"/>
      <c r="E41" s="68" t="s">
        <v>140</v>
      </c>
      <c r="F41" s="269" t="s">
        <v>83</v>
      </c>
      <c r="G41" s="269"/>
      <c r="H41" s="269"/>
      <c r="I41" s="19" t="e">
        <f>(I36/D48)</f>
        <v>#NUM!</v>
      </c>
    </row>
    <row r="42" spans="1:9" s="2" customFormat="1" ht="13.5" customHeight="1" x14ac:dyDescent="0.3">
      <c r="A42" s="388"/>
      <c r="B42" s="389"/>
      <c r="C42" s="389"/>
      <c r="D42" s="390"/>
      <c r="E42" s="68"/>
      <c r="F42" s="294" t="s">
        <v>141</v>
      </c>
      <c r="G42" s="295"/>
      <c r="H42" s="295"/>
      <c r="I42" s="67" t="e">
        <f>(D24+D32)/C20</f>
        <v>#DIV/0!</v>
      </c>
    </row>
    <row r="43" spans="1:9" s="2" customFormat="1" ht="24.75" customHeight="1" x14ac:dyDescent="0.3">
      <c r="A43" s="393" t="s">
        <v>86</v>
      </c>
      <c r="B43" s="393"/>
      <c r="C43" s="393"/>
      <c r="D43" s="16">
        <v>0</v>
      </c>
      <c r="E43" s="18" t="s">
        <v>93</v>
      </c>
      <c r="F43" s="322" t="s">
        <v>142</v>
      </c>
      <c r="G43" s="427"/>
      <c r="H43" s="422">
        <v>0</v>
      </c>
      <c r="I43" s="423"/>
    </row>
    <row r="44" spans="1:9" s="2" customFormat="1" ht="13.5" customHeight="1" x14ac:dyDescent="0.3">
      <c r="A44" s="394" t="s">
        <v>88</v>
      </c>
      <c r="B44" s="395"/>
      <c r="C44" s="396"/>
      <c r="D44" s="16">
        <v>0</v>
      </c>
      <c r="E44" s="22" t="s">
        <v>96</v>
      </c>
      <c r="F44" s="299" t="s">
        <v>143</v>
      </c>
      <c r="G44" s="301"/>
      <c r="H44" s="320"/>
      <c r="I44" s="321"/>
    </row>
    <row r="45" spans="1:9" s="2" customFormat="1" ht="13.5" customHeight="1" x14ac:dyDescent="0.3">
      <c r="A45" s="394" t="s">
        <v>90</v>
      </c>
      <c r="B45" s="395"/>
      <c r="C45" s="396"/>
      <c r="D45" s="16">
        <v>0</v>
      </c>
      <c r="E45" s="22"/>
      <c r="F45" s="18" t="s">
        <v>144</v>
      </c>
      <c r="G45" s="69"/>
      <c r="H45" s="422">
        <v>0</v>
      </c>
      <c r="I45" s="423"/>
    </row>
    <row r="46" spans="1:9" s="2" customFormat="1" ht="13.5" customHeight="1" x14ac:dyDescent="0.3">
      <c r="A46" s="394" t="s">
        <v>92</v>
      </c>
      <c r="B46" s="395"/>
      <c r="C46" s="396"/>
      <c r="D46" s="16">
        <v>0</v>
      </c>
      <c r="E46" s="184"/>
      <c r="F46" s="299" t="s">
        <v>145</v>
      </c>
      <c r="G46" s="301"/>
      <c r="H46" s="320"/>
      <c r="I46" s="321"/>
    </row>
    <row r="47" spans="1:9" s="2" customFormat="1" ht="13.5" customHeight="1" x14ac:dyDescent="0.3">
      <c r="A47" s="394" t="s">
        <v>95</v>
      </c>
      <c r="B47" s="395"/>
      <c r="C47" s="396"/>
      <c r="D47" s="16">
        <v>0</v>
      </c>
      <c r="E47" s="70"/>
      <c r="F47" s="299" t="s">
        <v>146</v>
      </c>
      <c r="G47" s="301"/>
      <c r="H47" s="320"/>
      <c r="I47" s="321"/>
    </row>
    <row r="48" spans="1:9" s="2" customFormat="1" ht="13" customHeight="1" x14ac:dyDescent="0.25">
      <c r="A48" s="269" t="s">
        <v>98</v>
      </c>
      <c r="B48" s="269"/>
      <c r="C48" s="269"/>
      <c r="D48" s="14">
        <f>SUM(D43:D47)</f>
        <v>0</v>
      </c>
      <c r="E48" s="22"/>
      <c r="F48" s="361" t="s">
        <v>147</v>
      </c>
      <c r="G48" s="362"/>
      <c r="H48" s="360"/>
      <c r="I48" s="360"/>
    </row>
    <row r="49" spans="1:9" s="2" customFormat="1" ht="13" customHeight="1" x14ac:dyDescent="0.25">
      <c r="A49" s="424" t="s">
        <v>99</v>
      </c>
      <c r="B49" s="425"/>
      <c r="C49" s="425"/>
      <c r="D49" s="425"/>
      <c r="E49" s="425"/>
      <c r="F49" s="425"/>
      <c r="G49" s="425"/>
      <c r="H49" s="425"/>
      <c r="I49" s="426"/>
    </row>
    <row r="50" spans="1:9" s="2" customFormat="1" ht="13" customHeight="1" x14ac:dyDescent="0.25">
      <c r="A50" s="404"/>
      <c r="B50" s="405"/>
      <c r="C50" s="405"/>
      <c r="D50" s="405"/>
      <c r="E50" s="405"/>
      <c r="F50" s="405"/>
      <c r="G50" s="405"/>
      <c r="H50" s="405"/>
      <c r="I50" s="406"/>
    </row>
    <row r="51" spans="1:9" s="2" customFormat="1" ht="13" customHeight="1" x14ac:dyDescent="0.25">
      <c r="A51" s="407"/>
      <c r="B51" s="408"/>
      <c r="C51" s="408"/>
      <c r="D51" s="408"/>
      <c r="E51" s="408"/>
      <c r="F51" s="408"/>
      <c r="G51" s="408"/>
      <c r="H51" s="408"/>
      <c r="I51" s="409"/>
    </row>
    <row r="52" spans="1:9" s="2" customFormat="1" ht="15" customHeight="1" x14ac:dyDescent="0.25">
      <c r="A52" s="410"/>
      <c r="B52" s="411"/>
      <c r="C52" s="411"/>
      <c r="D52" s="411"/>
      <c r="E52" s="411"/>
      <c r="F52" s="411"/>
      <c r="G52" s="411"/>
      <c r="H52" s="411"/>
      <c r="I52" s="412"/>
    </row>
    <row r="53" spans="1:9" s="2" customFormat="1" ht="12.5" x14ac:dyDescent="0.25">
      <c r="A53" s="385" t="s">
        <v>103</v>
      </c>
      <c r="B53" s="386"/>
      <c r="C53" s="386"/>
      <c r="D53" s="386"/>
      <c r="E53" s="386"/>
      <c r="F53" s="386"/>
      <c r="G53" s="386"/>
      <c r="H53" s="386"/>
      <c r="I53" s="387"/>
    </row>
    <row r="54" spans="1:9" s="2" customFormat="1" ht="12.65" customHeight="1" x14ac:dyDescent="0.25">
      <c r="A54" s="413" t="s">
        <v>295</v>
      </c>
      <c r="B54" s="414"/>
      <c r="C54" s="414"/>
      <c r="D54" s="414"/>
      <c r="E54" s="414"/>
      <c r="F54" s="414"/>
      <c r="G54" s="414"/>
      <c r="H54" s="414"/>
      <c r="I54" s="415"/>
    </row>
    <row r="55" spans="1:9" s="2" customFormat="1" ht="13" customHeight="1" x14ac:dyDescent="0.25">
      <c r="A55" s="416"/>
      <c r="B55" s="417"/>
      <c r="C55" s="417"/>
      <c r="D55" s="417"/>
      <c r="E55" s="417"/>
      <c r="F55" s="417"/>
      <c r="G55" s="417"/>
      <c r="H55" s="417"/>
      <c r="I55" s="418"/>
    </row>
    <row r="56" spans="1:9" s="2" customFormat="1" ht="12.5" x14ac:dyDescent="0.25">
      <c r="A56" s="173" t="s">
        <v>104</v>
      </c>
      <c r="B56" s="357" t="s">
        <v>105</v>
      </c>
      <c r="C56" s="358"/>
      <c r="D56" s="359"/>
      <c r="E56" s="184"/>
      <c r="F56" s="184" t="s">
        <v>106</v>
      </c>
      <c r="G56" s="269" t="s">
        <v>107</v>
      </c>
      <c r="H56" s="269"/>
      <c r="I56" s="184" t="s">
        <v>108</v>
      </c>
    </row>
    <row r="57" spans="1:9" s="2" customFormat="1" ht="13" customHeight="1" x14ac:dyDescent="0.25">
      <c r="A57" s="45" t="s">
        <v>109</v>
      </c>
      <c r="B57" s="353"/>
      <c r="C57" s="428"/>
      <c r="D57" s="354"/>
      <c r="E57" s="184"/>
      <c r="F57" s="482"/>
      <c r="G57" s="483"/>
      <c r="H57" s="483"/>
      <c r="I57" s="483"/>
    </row>
    <row r="58" spans="1:9" s="2" customFormat="1" ht="13.5" customHeight="1" x14ac:dyDescent="0.25">
      <c r="A58" s="46" t="s">
        <v>110</v>
      </c>
      <c r="B58" s="355"/>
      <c r="C58" s="429"/>
      <c r="D58" s="356"/>
      <c r="E58" s="179"/>
      <c r="F58" s="483"/>
      <c r="G58" s="484"/>
      <c r="H58" s="484"/>
      <c r="I58" s="484"/>
    </row>
    <row r="59" spans="1:9" s="2" customFormat="1" ht="12.5" x14ac:dyDescent="0.25">
      <c r="G59" s="260" t="s">
        <v>111</v>
      </c>
      <c r="H59" s="260"/>
      <c r="I59" s="260"/>
    </row>
    <row r="61" spans="1:9" ht="83.5" customHeight="1" x14ac:dyDescent="0.3">
      <c r="A61" s="201" t="s">
        <v>305</v>
      </c>
      <c r="B61" s="202"/>
      <c r="C61" s="202"/>
      <c r="D61" s="202"/>
      <c r="E61" s="202"/>
      <c r="F61" s="202"/>
      <c r="G61" s="202"/>
      <c r="H61" s="202"/>
      <c r="I61" s="202"/>
    </row>
    <row r="63" spans="1:9" ht="32.25" customHeight="1" x14ac:dyDescent="0.3">
      <c r="A63" s="201" t="s">
        <v>299</v>
      </c>
      <c r="B63" s="201"/>
      <c r="C63" s="201"/>
      <c r="D63" s="201"/>
      <c r="E63" s="201"/>
      <c r="F63" s="201"/>
      <c r="G63" s="201"/>
      <c r="H63" s="201"/>
      <c r="I63" s="201"/>
    </row>
  </sheetData>
  <sheetProtection selectLockedCells="1"/>
  <mergeCells count="123">
    <mergeCell ref="A61:I61"/>
    <mergeCell ref="A54:I55"/>
    <mergeCell ref="B56:D56"/>
    <mergeCell ref="G56:H56"/>
    <mergeCell ref="B57:D58"/>
    <mergeCell ref="F57:F58"/>
    <mergeCell ref="G57:H58"/>
    <mergeCell ref="I57:I58"/>
    <mergeCell ref="G59:I59"/>
    <mergeCell ref="A53:I53"/>
    <mergeCell ref="H44:I44"/>
    <mergeCell ref="F47:G47"/>
    <mergeCell ref="H47:I47"/>
    <mergeCell ref="H46:I46"/>
    <mergeCell ref="F43:G43"/>
    <mergeCell ref="A45:C45"/>
    <mergeCell ref="H45:I45"/>
    <mergeCell ref="A46:C46"/>
    <mergeCell ref="A47:C47"/>
    <mergeCell ref="A43:C43"/>
    <mergeCell ref="H43:I43"/>
    <mergeCell ref="A44:C44"/>
    <mergeCell ref="F44:G44"/>
    <mergeCell ref="A5:C5"/>
    <mergeCell ref="D5:F6"/>
    <mergeCell ref="G5:I5"/>
    <mergeCell ref="A6:C7"/>
    <mergeCell ref="G6:H6"/>
    <mergeCell ref="G7:H7"/>
    <mergeCell ref="A1:F1"/>
    <mergeCell ref="G1:I1"/>
    <mergeCell ref="A2:F2"/>
    <mergeCell ref="G2:I2"/>
    <mergeCell ref="A3:I3"/>
    <mergeCell ref="A4:I4"/>
    <mergeCell ref="A14:A15"/>
    <mergeCell ref="B14:C14"/>
    <mergeCell ref="D14:F15"/>
    <mergeCell ref="G14:I14"/>
    <mergeCell ref="B15:C15"/>
    <mergeCell ref="D7:F7"/>
    <mergeCell ref="B10:C10"/>
    <mergeCell ref="D10:F10"/>
    <mergeCell ref="G10:I10"/>
    <mergeCell ref="D11:F11"/>
    <mergeCell ref="G11:H11"/>
    <mergeCell ref="G15:H15"/>
    <mergeCell ref="A8:D8"/>
    <mergeCell ref="F8:G8"/>
    <mergeCell ref="A9:D9"/>
    <mergeCell ref="F9:G9"/>
    <mergeCell ref="B16:C16"/>
    <mergeCell ref="D16:F16"/>
    <mergeCell ref="G16:H16"/>
    <mergeCell ref="B17:C17"/>
    <mergeCell ref="D17:F17"/>
    <mergeCell ref="G17:H18"/>
    <mergeCell ref="B12:C12"/>
    <mergeCell ref="D12:F12"/>
    <mergeCell ref="G12:H12"/>
    <mergeCell ref="D13:F13"/>
    <mergeCell ref="G13:H13"/>
    <mergeCell ref="A20:B20"/>
    <mergeCell ref="C20:F20"/>
    <mergeCell ref="G20:I20"/>
    <mergeCell ref="A21:D21"/>
    <mergeCell ref="E21:G21"/>
    <mergeCell ref="A22:C22"/>
    <mergeCell ref="E22:G22"/>
    <mergeCell ref="I17:I18"/>
    <mergeCell ref="B18:C18"/>
    <mergeCell ref="D18:F18"/>
    <mergeCell ref="A19:B19"/>
    <mergeCell ref="C19:F19"/>
    <mergeCell ref="G19:I19"/>
    <mergeCell ref="A26:C26"/>
    <mergeCell ref="E26:I26"/>
    <mergeCell ref="A27:C27"/>
    <mergeCell ref="E27:H27"/>
    <mergeCell ref="A28:C28"/>
    <mergeCell ref="E28:H28"/>
    <mergeCell ref="A23:C23"/>
    <mergeCell ref="E23:G23"/>
    <mergeCell ref="A24:C24"/>
    <mergeCell ref="E24:G24"/>
    <mergeCell ref="A25:C25"/>
    <mergeCell ref="E25:G25"/>
    <mergeCell ref="A32:C32"/>
    <mergeCell ref="E32:H32"/>
    <mergeCell ref="A33:C33"/>
    <mergeCell ref="E33:H33"/>
    <mergeCell ref="A34:C34"/>
    <mergeCell ref="E34:H34"/>
    <mergeCell ref="A29:C29"/>
    <mergeCell ref="E29:H29"/>
    <mergeCell ref="A30:C30"/>
    <mergeCell ref="E30:H30"/>
    <mergeCell ref="A31:C31"/>
    <mergeCell ref="E31:H31"/>
    <mergeCell ref="A63:I63"/>
    <mergeCell ref="A40:C40"/>
    <mergeCell ref="A41:D41"/>
    <mergeCell ref="F41:H41"/>
    <mergeCell ref="A35:B35"/>
    <mergeCell ref="E35:H35"/>
    <mergeCell ref="A36:C36"/>
    <mergeCell ref="A37:C37"/>
    <mergeCell ref="A38:C38"/>
    <mergeCell ref="A39:C39"/>
    <mergeCell ref="F36:H36"/>
    <mergeCell ref="E37:I37"/>
    <mergeCell ref="E38:H38"/>
    <mergeCell ref="E39:H39"/>
    <mergeCell ref="I39:I40"/>
    <mergeCell ref="F40:H40"/>
    <mergeCell ref="A42:D42"/>
    <mergeCell ref="F42:H42"/>
    <mergeCell ref="F46:G46"/>
    <mergeCell ref="A48:C48"/>
    <mergeCell ref="F48:G48"/>
    <mergeCell ref="H48:I48"/>
    <mergeCell ref="A49:I49"/>
    <mergeCell ref="A50:I52"/>
  </mergeCells>
  <dataValidations count="2">
    <dataValidation type="decimal" allowBlank="1" showInputMessage="1" showErrorMessage="1" errorTitle="Amount Exceeds Allowed" error="This amount exceeds calculated amount based on mortgage amount.  Please enter an amount less than or equal to 1.0% of base mortgage amount." sqref="D35" xr:uid="{04C57602-B170-480C-9E7D-198B0C9D531C}">
      <formula1>0</formula1>
      <formula2>D32*0.01</formula2>
    </dataValidation>
    <dataValidation type="whole" operator="lessThanOrEqual" allowBlank="1" showInputMessage="1" showErrorMessage="1" errorTitle="Mortgage Exceeds Allowed Amount" error="This amount cannot exceed amount calculated in 14j.  Please re-enter an allowable amount for the base mortgage amount." sqref="D32" xr:uid="{30D58734-4ADE-43BA-86A7-1B30CEFE0C87}">
      <formula1>D31</formula1>
    </dataValidation>
  </dataValidations>
  <printOptions horizontalCentered="1" verticalCentered="1"/>
  <pageMargins left="0.25" right="0.25" top="0.25" bottom="0.25" header="0.3" footer="0.3"/>
  <pageSetup scale="90" orientation="portrait" r:id="rId1"/>
  <headerFooter alignWithMargins="0"/>
  <ignoredErrors>
    <ignoredError sqref="E27:I42"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2"/>
  <sheetViews>
    <sheetView topLeftCell="A36" zoomScaleNormal="100" workbookViewId="0">
      <selection activeCell="A60" sqref="A60:I60"/>
    </sheetView>
  </sheetViews>
  <sheetFormatPr defaultColWidth="9.1796875" defaultRowHeight="12.5" x14ac:dyDescent="0.25"/>
  <cols>
    <col min="1" max="1" width="27.81640625" style="2" customWidth="1"/>
    <col min="2" max="2" width="8.81640625" style="2" customWidth="1"/>
    <col min="3" max="3" width="12.1796875" style="2" customWidth="1"/>
    <col min="4" max="4" width="15.81640625" style="2" customWidth="1"/>
    <col min="5" max="5" width="1.1796875" style="2" hidden="1" customWidth="1"/>
    <col min="6" max="6" width="9.1796875" style="2" customWidth="1"/>
    <col min="7" max="7" width="17.7265625" style="2" customWidth="1"/>
    <col min="8" max="9" width="9.81640625" style="2" customWidth="1"/>
    <col min="10" max="10" width="9" style="2" bestFit="1" customWidth="1"/>
    <col min="11" max="16384" width="9.1796875" style="2"/>
  </cols>
  <sheetData>
    <row r="1" spans="1:9" ht="13" x14ac:dyDescent="0.25">
      <c r="A1" s="242" t="s">
        <v>0</v>
      </c>
      <c r="B1" s="242"/>
      <c r="C1" s="242"/>
      <c r="D1" s="242"/>
      <c r="E1" s="242"/>
      <c r="F1" s="242"/>
      <c r="G1" s="243" t="s">
        <v>1</v>
      </c>
      <c r="H1" s="243"/>
      <c r="I1" s="243"/>
    </row>
    <row r="2" spans="1:9" ht="13" x14ac:dyDescent="0.25">
      <c r="A2" s="242" t="s">
        <v>2</v>
      </c>
      <c r="B2" s="242"/>
      <c r="C2" s="242"/>
      <c r="D2" s="242"/>
      <c r="E2" s="242"/>
      <c r="F2" s="242"/>
      <c r="G2" s="244" t="s">
        <v>3</v>
      </c>
      <c r="H2" s="244"/>
      <c r="I2" s="244"/>
    </row>
    <row r="3" spans="1:9" ht="15.5" x14ac:dyDescent="0.25">
      <c r="A3" s="245" t="s">
        <v>4</v>
      </c>
      <c r="B3" s="245"/>
      <c r="C3" s="245"/>
      <c r="D3" s="245"/>
      <c r="E3" s="245"/>
      <c r="F3" s="245"/>
      <c r="G3" s="245"/>
      <c r="H3" s="245"/>
      <c r="I3" s="245"/>
    </row>
    <row r="4" spans="1:9" ht="16" thickBot="1" x14ac:dyDescent="0.3">
      <c r="A4" s="248" t="s">
        <v>179</v>
      </c>
      <c r="B4" s="248"/>
      <c r="C4" s="248"/>
      <c r="D4" s="248"/>
      <c r="E4" s="248"/>
      <c r="F4" s="248"/>
      <c r="G4" s="248"/>
      <c r="H4" s="248"/>
      <c r="I4" s="248"/>
    </row>
    <row r="5" spans="1:9" ht="13.5" customHeight="1" x14ac:dyDescent="0.3">
      <c r="A5" s="270" t="s">
        <v>6</v>
      </c>
      <c r="B5" s="281"/>
      <c r="C5" s="271"/>
      <c r="D5" s="467" t="s">
        <v>7</v>
      </c>
      <c r="E5" s="468"/>
      <c r="F5" s="481"/>
      <c r="G5" s="397" t="s">
        <v>113</v>
      </c>
      <c r="H5" s="462"/>
      <c r="I5" s="398"/>
    </row>
    <row r="6" spans="1:9" ht="13.5" customHeight="1" x14ac:dyDescent="0.25">
      <c r="A6" s="376"/>
      <c r="B6" s="377"/>
      <c r="C6" s="378"/>
      <c r="D6" s="329"/>
      <c r="E6" s="330"/>
      <c r="F6" s="331"/>
      <c r="G6" s="495" t="s">
        <v>180</v>
      </c>
      <c r="H6" s="496"/>
      <c r="I6" s="497"/>
    </row>
    <row r="7" spans="1:9" ht="13.5" customHeight="1" x14ac:dyDescent="0.35">
      <c r="A7" s="379"/>
      <c r="B7" s="380"/>
      <c r="C7" s="381"/>
      <c r="D7" s="382"/>
      <c r="E7" s="383"/>
      <c r="F7" s="384"/>
      <c r="G7" s="498"/>
      <c r="H7" s="499"/>
      <c r="I7" s="500"/>
    </row>
    <row r="8" spans="1:9" ht="13.5" customHeight="1" x14ac:dyDescent="0.3">
      <c r="A8" s="337" t="s">
        <v>11</v>
      </c>
      <c r="B8" s="338"/>
      <c r="C8" s="338"/>
      <c r="D8" s="338"/>
      <c r="E8" s="25"/>
      <c r="F8" s="339" t="s">
        <v>12</v>
      </c>
      <c r="G8" s="340"/>
      <c r="H8" s="26" t="s">
        <v>13</v>
      </c>
      <c r="I8" s="60" t="s">
        <v>14</v>
      </c>
    </row>
    <row r="9" spans="1:9" ht="21" customHeight="1" x14ac:dyDescent="0.25">
      <c r="A9" s="341"/>
      <c r="B9" s="342"/>
      <c r="C9" s="342"/>
      <c r="D9" s="342"/>
      <c r="E9" s="177"/>
      <c r="F9" s="277"/>
      <c r="G9" s="277"/>
      <c r="H9" s="28"/>
      <c r="I9" s="29"/>
    </row>
    <row r="10" spans="1:9" ht="13.5" customHeight="1" x14ac:dyDescent="0.3">
      <c r="A10" s="30" t="s">
        <v>15</v>
      </c>
      <c r="B10" s="272" t="s">
        <v>16</v>
      </c>
      <c r="C10" s="281"/>
      <c r="D10" s="270" t="s">
        <v>17</v>
      </c>
      <c r="E10" s="281"/>
      <c r="F10" s="271"/>
      <c r="G10" s="286" t="s">
        <v>18</v>
      </c>
      <c r="H10" s="286"/>
      <c r="I10" s="287"/>
    </row>
    <row r="11" spans="1:9" ht="13.5" customHeight="1" x14ac:dyDescent="0.35">
      <c r="A11" s="61"/>
      <c r="B11" s="32"/>
      <c r="C11" s="33" t="str">
        <f>CONCATENATE("xxx-xx-",RIGHT(B11, 4))</f>
        <v>xxx-xx-</v>
      </c>
      <c r="D11" s="278"/>
      <c r="E11" s="279"/>
      <c r="F11" s="280"/>
      <c r="G11" s="276" t="s">
        <v>116</v>
      </c>
      <c r="H11" s="276"/>
      <c r="I11" s="171"/>
    </row>
    <row r="12" spans="1:9" ht="13.5" customHeight="1" x14ac:dyDescent="0.3">
      <c r="A12" s="34" t="s">
        <v>20</v>
      </c>
      <c r="B12" s="270" t="s">
        <v>21</v>
      </c>
      <c r="C12" s="281"/>
      <c r="D12" s="270" t="s">
        <v>22</v>
      </c>
      <c r="E12" s="281"/>
      <c r="F12" s="271"/>
      <c r="G12" s="276" t="s">
        <v>23</v>
      </c>
      <c r="H12" s="276"/>
      <c r="I12" s="171"/>
    </row>
    <row r="13" spans="1:9" ht="13.5" customHeight="1" x14ac:dyDescent="0.35">
      <c r="A13" s="61"/>
      <c r="B13" s="32"/>
      <c r="C13" s="33" t="str">
        <f>CONCATENATE("xxx-xx-",RIGHT(B13, 4))</f>
        <v>xxx-xx-</v>
      </c>
      <c r="D13" s="282"/>
      <c r="E13" s="283"/>
      <c r="F13" s="284"/>
      <c r="G13" s="276" t="s">
        <v>24</v>
      </c>
      <c r="H13" s="276"/>
      <c r="I13" s="171"/>
    </row>
    <row r="14" spans="1:9" ht="13.5" customHeight="1" x14ac:dyDescent="0.3">
      <c r="A14" s="507" t="s">
        <v>25</v>
      </c>
      <c r="B14" s="477" t="s">
        <v>26</v>
      </c>
      <c r="C14" s="509"/>
      <c r="D14" s="477" t="s">
        <v>27</v>
      </c>
      <c r="E14" s="478"/>
      <c r="F14" s="478"/>
      <c r="G14" s="285" t="s">
        <v>28</v>
      </c>
      <c r="H14" s="286"/>
      <c r="I14" s="287"/>
    </row>
    <row r="15" spans="1:9" ht="13.5" customHeight="1" x14ac:dyDescent="0.25">
      <c r="A15" s="508"/>
      <c r="B15" s="505" t="s">
        <v>117</v>
      </c>
      <c r="C15" s="506"/>
      <c r="D15" s="479"/>
      <c r="E15" s="480"/>
      <c r="F15" s="480"/>
      <c r="G15" s="275" t="s">
        <v>30</v>
      </c>
      <c r="H15" s="276"/>
      <c r="I15" s="36">
        <v>0</v>
      </c>
    </row>
    <row r="16" spans="1:9" ht="13.5" customHeight="1" x14ac:dyDescent="0.25">
      <c r="A16" s="37">
        <f>D32</f>
        <v>0</v>
      </c>
      <c r="B16" s="292">
        <f>TRUNC(A16 * 0.01,2)</f>
        <v>0</v>
      </c>
      <c r="C16" s="348"/>
      <c r="D16" s="292">
        <f>(A16 + (FLOOR(B16,1)-(FLOOR(D35,1))))</f>
        <v>0</v>
      </c>
      <c r="E16" s="293"/>
      <c r="F16" s="293"/>
      <c r="G16" s="275" t="s">
        <v>31</v>
      </c>
      <c r="H16" s="276"/>
      <c r="I16" s="38">
        <v>0</v>
      </c>
    </row>
    <row r="17" spans="1:10" ht="13.5" customHeight="1" x14ac:dyDescent="0.3">
      <c r="A17" s="34" t="s">
        <v>32</v>
      </c>
      <c r="B17" s="270" t="s">
        <v>33</v>
      </c>
      <c r="C17" s="271"/>
      <c r="D17" s="270" t="s">
        <v>34</v>
      </c>
      <c r="E17" s="281"/>
      <c r="F17" s="281"/>
      <c r="G17" s="288" t="s">
        <v>35</v>
      </c>
      <c r="H17" s="289"/>
      <c r="I17" s="297">
        <f>I15-I16</f>
        <v>0</v>
      </c>
    </row>
    <row r="18" spans="1:10" ht="13.5" customHeight="1" x14ac:dyDescent="0.25">
      <c r="A18" s="39">
        <v>0</v>
      </c>
      <c r="B18" s="346">
        <v>0</v>
      </c>
      <c r="C18" s="347"/>
      <c r="D18" s="349">
        <v>0</v>
      </c>
      <c r="E18" s="350"/>
      <c r="F18" s="350"/>
      <c r="G18" s="290"/>
      <c r="H18" s="291"/>
      <c r="I18" s="298"/>
    </row>
    <row r="19" spans="1:10" ht="13.5" customHeight="1" x14ac:dyDescent="0.3">
      <c r="A19" s="397" t="s">
        <v>36</v>
      </c>
      <c r="B19" s="398"/>
      <c r="C19" s="270" t="s">
        <v>181</v>
      </c>
      <c r="D19" s="281"/>
      <c r="E19" s="281"/>
      <c r="F19" s="271"/>
      <c r="G19" s="270" t="s">
        <v>38</v>
      </c>
      <c r="H19" s="281"/>
      <c r="I19" s="271"/>
    </row>
    <row r="20" spans="1:10" ht="13.5" customHeight="1" x14ac:dyDescent="0.25">
      <c r="A20" s="326"/>
      <c r="B20" s="327"/>
      <c r="C20" s="266">
        <v>0</v>
      </c>
      <c r="D20" s="267"/>
      <c r="E20" s="267"/>
      <c r="F20" s="268"/>
      <c r="G20" s="343">
        <v>0</v>
      </c>
      <c r="H20" s="344"/>
      <c r="I20" s="345"/>
    </row>
    <row r="21" spans="1:10" s="91" customFormat="1" ht="26" x14ac:dyDescent="0.25">
      <c r="A21" s="472" t="s">
        <v>39</v>
      </c>
      <c r="B21" s="473"/>
      <c r="C21" s="473"/>
      <c r="D21" s="474"/>
      <c r="E21" s="472" t="s">
        <v>40</v>
      </c>
      <c r="F21" s="473"/>
      <c r="G21" s="474"/>
      <c r="H21" s="43" t="s">
        <v>41</v>
      </c>
      <c r="I21" s="43" t="s">
        <v>42</v>
      </c>
    </row>
    <row r="22" spans="1:10" ht="13.5" customHeight="1" x14ac:dyDescent="0.25">
      <c r="A22" s="269" t="s">
        <v>118</v>
      </c>
      <c r="B22" s="269"/>
      <c r="C22" s="269"/>
      <c r="D22" s="10">
        <v>0</v>
      </c>
      <c r="E22" s="269" t="s">
        <v>119</v>
      </c>
      <c r="F22" s="269"/>
      <c r="G22" s="269"/>
      <c r="H22" s="12">
        <v>0</v>
      </c>
      <c r="I22" s="16">
        <v>0</v>
      </c>
    </row>
    <row r="23" spans="1:10" ht="13.5" customHeight="1" x14ac:dyDescent="0.25">
      <c r="A23" s="269" t="s">
        <v>182</v>
      </c>
      <c r="B23" s="269"/>
      <c r="C23" s="269"/>
      <c r="D23" s="10">
        <v>0</v>
      </c>
      <c r="E23" s="269" t="s">
        <v>46</v>
      </c>
      <c r="F23" s="269"/>
      <c r="G23" s="269"/>
      <c r="H23" s="12">
        <v>0</v>
      </c>
      <c r="I23" s="9"/>
    </row>
    <row r="24" spans="1:10" ht="13.5" customHeight="1" x14ac:dyDescent="0.25">
      <c r="A24" s="269" t="s">
        <v>121</v>
      </c>
      <c r="B24" s="269"/>
      <c r="C24" s="269"/>
      <c r="D24" s="10">
        <v>0</v>
      </c>
      <c r="E24" s="269" t="s">
        <v>48</v>
      </c>
      <c r="F24" s="269"/>
      <c r="G24" s="269"/>
      <c r="H24" s="12">
        <v>0</v>
      </c>
      <c r="I24" s="16">
        <v>0</v>
      </c>
    </row>
    <row r="25" spans="1:10" ht="13.5" customHeight="1" x14ac:dyDescent="0.25">
      <c r="A25" s="269" t="s">
        <v>183</v>
      </c>
      <c r="B25" s="269"/>
      <c r="C25" s="269"/>
      <c r="D25" s="16">
        <v>0</v>
      </c>
      <c r="E25" s="269" t="s">
        <v>50</v>
      </c>
      <c r="F25" s="269"/>
      <c r="G25" s="269"/>
      <c r="H25" s="17">
        <f>SUM(H22:H24)</f>
        <v>0</v>
      </c>
      <c r="I25" s="9"/>
    </row>
    <row r="26" spans="1:10" ht="13.5" customHeight="1" x14ac:dyDescent="0.3">
      <c r="A26" s="269" t="s">
        <v>123</v>
      </c>
      <c r="B26" s="269"/>
      <c r="C26" s="269"/>
      <c r="D26" s="16">
        <v>0</v>
      </c>
      <c r="E26" s="299" t="s">
        <v>52</v>
      </c>
      <c r="F26" s="300"/>
      <c r="G26" s="300"/>
      <c r="H26" s="300"/>
      <c r="I26" s="301"/>
    </row>
    <row r="27" spans="1:10" ht="13.5" customHeight="1" x14ac:dyDescent="0.25">
      <c r="A27" s="269" t="s">
        <v>124</v>
      </c>
      <c r="B27" s="269"/>
      <c r="C27" s="269"/>
      <c r="D27" s="63">
        <f>SUM(I17)</f>
        <v>0</v>
      </c>
      <c r="E27" s="269" t="s">
        <v>54</v>
      </c>
      <c r="F27" s="269"/>
      <c r="G27" s="269"/>
      <c r="H27" s="269"/>
      <c r="I27" s="11" t="e">
        <f>-PMT(D18/12,B18*12,D16,0,0)</f>
        <v>#NUM!</v>
      </c>
      <c r="J27" s="64"/>
    </row>
    <row r="28" spans="1:10" ht="13.5" customHeight="1" x14ac:dyDescent="0.25">
      <c r="A28" s="269" t="s">
        <v>125</v>
      </c>
      <c r="B28" s="269"/>
      <c r="C28" s="269"/>
      <c r="D28" s="10">
        <v>0</v>
      </c>
      <c r="E28" s="296" t="s">
        <v>56</v>
      </c>
      <c r="F28" s="269"/>
      <c r="G28" s="269"/>
      <c r="H28" s="269"/>
      <c r="I28" s="12">
        <v>0</v>
      </c>
    </row>
    <row r="29" spans="1:10" ht="13.5" customHeight="1" x14ac:dyDescent="0.25">
      <c r="A29" s="269" t="s">
        <v>126</v>
      </c>
      <c r="B29" s="269"/>
      <c r="C29" s="269"/>
      <c r="D29" s="65">
        <v>0</v>
      </c>
      <c r="E29" s="269" t="s">
        <v>58</v>
      </c>
      <c r="F29" s="269"/>
      <c r="G29" s="269"/>
      <c r="H29" s="269"/>
      <c r="I29" s="12">
        <v>0</v>
      </c>
    </row>
    <row r="30" spans="1:10" ht="13.5" customHeight="1" x14ac:dyDescent="0.25">
      <c r="A30" s="269" t="s">
        <v>127</v>
      </c>
      <c r="B30" s="269"/>
      <c r="C30" s="269"/>
      <c r="D30" s="7">
        <f>SUM(D22:D29)</f>
        <v>0</v>
      </c>
      <c r="E30" s="269" t="s">
        <v>60</v>
      </c>
      <c r="F30" s="269"/>
      <c r="G30" s="269"/>
      <c r="H30" s="269"/>
      <c r="I30" s="12">
        <v>0</v>
      </c>
    </row>
    <row r="31" spans="1:10" ht="13.5" customHeight="1" x14ac:dyDescent="0.25">
      <c r="A31" s="269" t="s">
        <v>128</v>
      </c>
      <c r="B31" s="269"/>
      <c r="C31" s="269"/>
      <c r="D31" s="13">
        <f>TRUNC(IF(D30&lt;=C20,(IF(D30&lt;=G20,D30,G20)),(IF(C20&lt;=G20,I38,G20))))</f>
        <v>0</v>
      </c>
      <c r="E31" s="269" t="s">
        <v>62</v>
      </c>
      <c r="F31" s="269"/>
      <c r="G31" s="269"/>
      <c r="H31" s="269"/>
      <c r="I31" s="12">
        <v>0</v>
      </c>
    </row>
    <row r="32" spans="1:10" ht="13.5" customHeight="1" x14ac:dyDescent="0.25">
      <c r="A32" s="269" t="s">
        <v>129</v>
      </c>
      <c r="B32" s="269"/>
      <c r="C32" s="269"/>
      <c r="D32" s="66">
        <v>0</v>
      </c>
      <c r="E32" s="269" t="s">
        <v>64</v>
      </c>
      <c r="F32" s="269"/>
      <c r="G32" s="269"/>
      <c r="H32" s="269"/>
      <c r="I32" s="12">
        <v>0</v>
      </c>
    </row>
    <row r="33" spans="1:9" ht="13.5" customHeight="1" x14ac:dyDescent="0.25">
      <c r="A33" s="269" t="s">
        <v>130</v>
      </c>
      <c r="B33" s="269"/>
      <c r="C33" s="269"/>
      <c r="D33" s="16">
        <v>0</v>
      </c>
      <c r="E33" s="269" t="s">
        <v>66</v>
      </c>
      <c r="F33" s="269"/>
      <c r="G33" s="269"/>
      <c r="H33" s="269"/>
      <c r="I33" s="17">
        <v>0</v>
      </c>
    </row>
    <row r="34" spans="1:9" ht="13.5" customHeight="1" x14ac:dyDescent="0.25">
      <c r="A34" s="269" t="s">
        <v>131</v>
      </c>
      <c r="B34" s="269"/>
      <c r="C34" s="269"/>
      <c r="D34" s="14">
        <f>(D26+D27+D28+D29+D33)-D32</f>
        <v>0</v>
      </c>
      <c r="E34" s="269" t="s">
        <v>68</v>
      </c>
      <c r="F34" s="269"/>
      <c r="G34" s="269"/>
      <c r="H34" s="269"/>
      <c r="I34" s="17" t="e">
        <f>SUM(I27:I33)</f>
        <v>#NUM!</v>
      </c>
    </row>
    <row r="35" spans="1:9" ht="13.5" customHeight="1" x14ac:dyDescent="0.3">
      <c r="A35" s="294" t="s">
        <v>132</v>
      </c>
      <c r="B35" s="295"/>
      <c r="C35" s="158" t="str">
        <f>IF(D35&lt;=(D32*0.015),"","Error")</f>
        <v/>
      </c>
      <c r="D35" s="16">
        <v>0</v>
      </c>
      <c r="E35" s="269" t="s">
        <v>70</v>
      </c>
      <c r="F35" s="269"/>
      <c r="G35" s="269"/>
      <c r="H35" s="269"/>
      <c r="I35" s="17">
        <f>H25</f>
        <v>0</v>
      </c>
    </row>
    <row r="36" spans="1:9" ht="13.5" customHeight="1" x14ac:dyDescent="0.3">
      <c r="A36" s="294" t="s">
        <v>133</v>
      </c>
      <c r="B36" s="295"/>
      <c r="C36" s="296"/>
      <c r="D36" s="16">
        <v>0</v>
      </c>
      <c r="E36" s="18"/>
      <c r="F36" s="294" t="s">
        <v>72</v>
      </c>
      <c r="G36" s="295"/>
      <c r="H36" s="296"/>
      <c r="I36" s="17" t="e">
        <f>SUM(I34:I35)</f>
        <v>#NUM!</v>
      </c>
    </row>
    <row r="37" spans="1:9" ht="13.5" customHeight="1" x14ac:dyDescent="0.25">
      <c r="A37" s="269" t="s">
        <v>134</v>
      </c>
      <c r="B37" s="269"/>
      <c r="C37" s="269"/>
      <c r="D37" s="14">
        <f>SUM(D34:D36)</f>
        <v>0</v>
      </c>
      <c r="E37" s="83" t="s">
        <v>136</v>
      </c>
      <c r="F37" s="502" t="s">
        <v>74</v>
      </c>
      <c r="G37" s="503"/>
      <c r="H37" s="503"/>
      <c r="I37" s="504"/>
    </row>
    <row r="38" spans="1:9" ht="13.5" customHeight="1" x14ac:dyDescent="0.25">
      <c r="A38" s="294" t="s">
        <v>135</v>
      </c>
      <c r="B38" s="295"/>
      <c r="C38" s="296"/>
      <c r="D38" s="16">
        <v>0</v>
      </c>
      <c r="E38" s="84"/>
      <c r="F38" s="459" t="s">
        <v>136</v>
      </c>
      <c r="G38" s="460"/>
      <c r="H38" s="461"/>
      <c r="I38" s="85" t="e">
        <f>SUM(D32/C20)</f>
        <v>#DIV/0!</v>
      </c>
    </row>
    <row r="39" spans="1:9" ht="13.5" customHeight="1" x14ac:dyDescent="0.25">
      <c r="A39" s="294" t="s">
        <v>137</v>
      </c>
      <c r="B39" s="295"/>
      <c r="C39" s="296"/>
      <c r="D39" s="14">
        <f>SUM(D37,-D38)</f>
        <v>0</v>
      </c>
      <c r="E39" s="86"/>
      <c r="F39" s="307" t="s">
        <v>78</v>
      </c>
      <c r="G39" s="307"/>
      <c r="H39" s="307"/>
      <c r="I39" s="501">
        <f>TRUNC(IF(C20&gt;50000,(C20*0.9775),(C20*0.9875)))</f>
        <v>0</v>
      </c>
    </row>
    <row r="40" spans="1:9" ht="13.5" customHeight="1" x14ac:dyDescent="0.25">
      <c r="A40" s="269" t="s">
        <v>138</v>
      </c>
      <c r="B40" s="269"/>
      <c r="C40" s="269"/>
      <c r="D40" s="16">
        <v>0</v>
      </c>
      <c r="E40" s="172" t="s">
        <v>139</v>
      </c>
      <c r="F40" s="224" t="s">
        <v>81</v>
      </c>
      <c r="G40" s="224"/>
      <c r="H40" s="224"/>
      <c r="I40" s="501"/>
    </row>
    <row r="41" spans="1:9" ht="13.5" customHeight="1" x14ac:dyDescent="0.3">
      <c r="A41" s="299" t="s">
        <v>84</v>
      </c>
      <c r="B41" s="300"/>
      <c r="C41" s="300"/>
      <c r="D41" s="301"/>
      <c r="E41" s="18"/>
      <c r="F41" s="269" t="s">
        <v>184</v>
      </c>
      <c r="G41" s="269"/>
      <c r="H41" s="269"/>
      <c r="I41" s="19" t="e">
        <f>I36/D47</f>
        <v>#NUM!</v>
      </c>
    </row>
    <row r="42" spans="1:9" ht="13.5" customHeight="1" x14ac:dyDescent="0.3">
      <c r="A42" s="393" t="s">
        <v>86</v>
      </c>
      <c r="B42" s="393"/>
      <c r="C42" s="393"/>
      <c r="D42" s="16">
        <v>0</v>
      </c>
      <c r="E42" s="299" t="s">
        <v>185</v>
      </c>
      <c r="F42" s="300"/>
      <c r="G42" s="301"/>
      <c r="H42" s="422">
        <v>0</v>
      </c>
      <c r="I42" s="423"/>
    </row>
    <row r="43" spans="1:9" ht="13.5" customHeight="1" x14ac:dyDescent="0.3">
      <c r="A43" s="394" t="s">
        <v>88</v>
      </c>
      <c r="B43" s="395"/>
      <c r="C43" s="396"/>
      <c r="D43" s="16">
        <v>0</v>
      </c>
      <c r="E43" s="18" t="s">
        <v>93</v>
      </c>
      <c r="F43" s="300" t="s">
        <v>186</v>
      </c>
      <c r="G43" s="300"/>
      <c r="H43" s="320"/>
      <c r="I43" s="321"/>
    </row>
    <row r="44" spans="1:9" ht="13.5" customHeight="1" x14ac:dyDescent="0.3">
      <c r="A44" s="394" t="s">
        <v>90</v>
      </c>
      <c r="B44" s="395"/>
      <c r="C44" s="396"/>
      <c r="D44" s="16">
        <v>0</v>
      </c>
      <c r="E44" s="22" t="s">
        <v>96</v>
      </c>
      <c r="F44" s="299" t="s">
        <v>144</v>
      </c>
      <c r="G44" s="301"/>
      <c r="H44" s="422">
        <v>0</v>
      </c>
      <c r="I44" s="423"/>
    </row>
    <row r="45" spans="1:9" ht="13.5" customHeight="1" x14ac:dyDescent="0.3">
      <c r="A45" s="394" t="s">
        <v>92</v>
      </c>
      <c r="B45" s="395"/>
      <c r="C45" s="396"/>
      <c r="D45" s="16">
        <v>0</v>
      </c>
      <c r="E45" s="22"/>
      <c r="F45" s="299" t="s">
        <v>145</v>
      </c>
      <c r="G45" s="301"/>
      <c r="H45" s="320"/>
      <c r="I45" s="321"/>
    </row>
    <row r="46" spans="1:9" ht="13.5" customHeight="1" x14ac:dyDescent="0.3">
      <c r="A46" s="394" t="s">
        <v>95</v>
      </c>
      <c r="B46" s="395"/>
      <c r="C46" s="396"/>
      <c r="D46" s="16">
        <v>0</v>
      </c>
      <c r="E46" s="184"/>
      <c r="F46" s="167" t="s">
        <v>146</v>
      </c>
      <c r="G46" s="168"/>
      <c r="H46" s="440"/>
      <c r="I46" s="441"/>
    </row>
    <row r="47" spans="1:9" ht="13.5" customHeight="1" x14ac:dyDescent="0.3">
      <c r="A47" s="269" t="s">
        <v>98</v>
      </c>
      <c r="B47" s="269"/>
      <c r="C47" s="269"/>
      <c r="D47" s="14">
        <f>SUM(D42:D46)</f>
        <v>0</v>
      </c>
      <c r="E47" s="70"/>
      <c r="F47" s="361" t="s">
        <v>147</v>
      </c>
      <c r="G47" s="362"/>
      <c r="H47" s="442"/>
      <c r="I47" s="443"/>
    </row>
    <row r="48" spans="1:9" ht="13" customHeight="1" x14ac:dyDescent="0.3">
      <c r="A48" s="488" t="s">
        <v>99</v>
      </c>
      <c r="B48" s="489"/>
      <c r="C48" s="489"/>
      <c r="D48" s="489"/>
      <c r="E48" s="489"/>
      <c r="F48" s="489"/>
      <c r="G48" s="489"/>
      <c r="H48" s="489"/>
      <c r="I48" s="490"/>
    </row>
    <row r="49" spans="1:9" ht="13" customHeight="1" x14ac:dyDescent="0.25">
      <c r="A49" s="491"/>
      <c r="B49" s="491"/>
      <c r="C49" s="491"/>
      <c r="D49" s="491"/>
      <c r="E49" s="491"/>
      <c r="F49" s="491"/>
      <c r="G49" s="491"/>
      <c r="H49" s="491"/>
      <c r="I49" s="491"/>
    </row>
    <row r="50" spans="1:9" ht="13" customHeight="1" x14ac:dyDescent="0.25">
      <c r="A50" s="491"/>
      <c r="B50" s="491"/>
      <c r="C50" s="491"/>
      <c r="D50" s="491"/>
      <c r="E50" s="491"/>
      <c r="F50" s="491"/>
      <c r="G50" s="491"/>
      <c r="H50" s="491"/>
      <c r="I50" s="491"/>
    </row>
    <row r="51" spans="1:9" ht="13" customHeight="1" x14ac:dyDescent="0.25">
      <c r="A51" s="491"/>
      <c r="B51" s="491"/>
      <c r="C51" s="491"/>
      <c r="D51" s="491"/>
      <c r="E51" s="491"/>
      <c r="F51" s="491"/>
      <c r="G51" s="491"/>
      <c r="H51" s="491"/>
      <c r="I51" s="491"/>
    </row>
    <row r="52" spans="1:9" ht="15" customHeight="1" x14ac:dyDescent="0.25">
      <c r="A52" s="492" t="s">
        <v>103</v>
      </c>
      <c r="B52" s="493"/>
      <c r="C52" s="493"/>
      <c r="D52" s="493"/>
      <c r="E52" s="493"/>
      <c r="F52" s="493"/>
      <c r="G52" s="493"/>
      <c r="H52" s="493"/>
      <c r="I52" s="494"/>
    </row>
    <row r="53" spans="1:9" ht="15" customHeight="1" x14ac:dyDescent="0.25">
      <c r="A53" s="485" t="s">
        <v>295</v>
      </c>
      <c r="B53" s="234"/>
      <c r="C53" s="234"/>
      <c r="D53" s="234"/>
      <c r="E53" s="234"/>
      <c r="F53" s="234"/>
      <c r="G53" s="234"/>
      <c r="H53" s="234"/>
      <c r="I53" s="486"/>
    </row>
    <row r="54" spans="1:9" ht="12.65" customHeight="1" x14ac:dyDescent="0.25">
      <c r="A54" s="416"/>
      <c r="B54" s="417"/>
      <c r="C54" s="417"/>
      <c r="D54" s="417"/>
      <c r="E54" s="417"/>
      <c r="F54" s="417"/>
      <c r="G54" s="417"/>
      <c r="H54" s="417"/>
      <c r="I54" s="418"/>
    </row>
    <row r="55" spans="1:9" ht="13" customHeight="1" x14ac:dyDescent="0.25">
      <c r="A55" s="173" t="s">
        <v>104</v>
      </c>
      <c r="B55" s="487" t="s">
        <v>105</v>
      </c>
      <c r="C55" s="487"/>
      <c r="D55" s="487"/>
      <c r="E55" s="184"/>
      <c r="F55" s="184" t="s">
        <v>106</v>
      </c>
      <c r="G55" s="487" t="s">
        <v>107</v>
      </c>
      <c r="H55" s="487"/>
      <c r="I55" s="184" t="s">
        <v>108</v>
      </c>
    </row>
    <row r="56" spans="1:9" ht="13" customHeight="1" x14ac:dyDescent="0.25">
      <c r="A56" s="45" t="s">
        <v>109</v>
      </c>
      <c r="B56" s="353"/>
      <c r="C56" s="428"/>
      <c r="D56" s="354"/>
      <c r="E56" s="164"/>
      <c r="F56" s="351"/>
      <c r="G56" s="352"/>
      <c r="H56" s="352"/>
      <c r="I56" s="352"/>
    </row>
    <row r="57" spans="1:9" ht="13" customHeight="1" x14ac:dyDescent="0.25">
      <c r="A57" s="46" t="s">
        <v>110</v>
      </c>
      <c r="B57" s="355"/>
      <c r="C57" s="429"/>
      <c r="D57" s="356"/>
      <c r="E57" s="87"/>
      <c r="F57" s="352"/>
      <c r="G57" s="403"/>
      <c r="H57" s="403"/>
      <c r="I57" s="403"/>
    </row>
    <row r="58" spans="1:9" ht="13.5" customHeight="1" x14ac:dyDescent="0.25">
      <c r="G58" s="260" t="s">
        <v>111</v>
      </c>
      <c r="H58" s="260"/>
      <c r="I58" s="260"/>
    </row>
    <row r="60" spans="1:9" ht="83.5" customHeight="1" x14ac:dyDescent="0.25">
      <c r="A60" s="201" t="s">
        <v>304</v>
      </c>
      <c r="B60" s="202"/>
      <c r="C60" s="202"/>
      <c r="D60" s="202"/>
      <c r="E60" s="202"/>
      <c r="F60" s="202"/>
      <c r="G60" s="202"/>
      <c r="H60" s="202"/>
      <c r="I60" s="202"/>
    </row>
    <row r="62" spans="1:9" ht="24" customHeight="1" x14ac:dyDescent="0.25">
      <c r="A62" s="201" t="s">
        <v>299</v>
      </c>
      <c r="B62" s="201"/>
      <c r="C62" s="201"/>
      <c r="D62" s="201"/>
      <c r="E62" s="201"/>
      <c r="F62" s="201"/>
      <c r="G62" s="201"/>
      <c r="H62" s="201"/>
      <c r="I62" s="201"/>
    </row>
  </sheetData>
  <sheetProtection selectLockedCells="1"/>
  <mergeCells count="120">
    <mergeCell ref="A9:D9"/>
    <mergeCell ref="F9:G9"/>
    <mergeCell ref="G10:I10"/>
    <mergeCell ref="I17:I18"/>
    <mergeCell ref="D10:F10"/>
    <mergeCell ref="G13:H13"/>
    <mergeCell ref="D13:F13"/>
    <mergeCell ref="A14:A15"/>
    <mergeCell ref="B14:C14"/>
    <mergeCell ref="D14:F15"/>
    <mergeCell ref="G14:I14"/>
    <mergeCell ref="B10:C10"/>
    <mergeCell ref="B18:C18"/>
    <mergeCell ref="A60:I60"/>
    <mergeCell ref="F47:G47"/>
    <mergeCell ref="H47:I47"/>
    <mergeCell ref="H46:I46"/>
    <mergeCell ref="I39:I40"/>
    <mergeCell ref="F37:I37"/>
    <mergeCell ref="F36:H36"/>
    <mergeCell ref="G11:H11"/>
    <mergeCell ref="B12:C12"/>
    <mergeCell ref="G12:H12"/>
    <mergeCell ref="D11:F11"/>
    <mergeCell ref="D12:F12"/>
    <mergeCell ref="B15:C15"/>
    <mergeCell ref="G15:H15"/>
    <mergeCell ref="D18:F18"/>
    <mergeCell ref="A19:B19"/>
    <mergeCell ref="C19:F19"/>
    <mergeCell ref="G19:I19"/>
    <mergeCell ref="B16:C16"/>
    <mergeCell ref="D16:F16"/>
    <mergeCell ref="G16:H16"/>
    <mergeCell ref="B17:C17"/>
    <mergeCell ref="D17:F17"/>
    <mergeCell ref="G17:H18"/>
    <mergeCell ref="A1:F1"/>
    <mergeCell ref="G1:I1"/>
    <mergeCell ref="A3:I3"/>
    <mergeCell ref="A2:F2"/>
    <mergeCell ref="G2:I2"/>
    <mergeCell ref="A4:I4"/>
    <mergeCell ref="G6:I7"/>
    <mergeCell ref="A8:D8"/>
    <mergeCell ref="F8:G8"/>
    <mergeCell ref="A5:C5"/>
    <mergeCell ref="D5:F6"/>
    <mergeCell ref="A6:C7"/>
    <mergeCell ref="D7:F7"/>
    <mergeCell ref="G5:I5"/>
    <mergeCell ref="A24:C24"/>
    <mergeCell ref="E24:G24"/>
    <mergeCell ref="A25:C25"/>
    <mergeCell ref="E25:G25"/>
    <mergeCell ref="A20:B20"/>
    <mergeCell ref="C20:F20"/>
    <mergeCell ref="G20:I20"/>
    <mergeCell ref="A21:D21"/>
    <mergeCell ref="E21:G21"/>
    <mergeCell ref="A22:C22"/>
    <mergeCell ref="E22:G22"/>
    <mergeCell ref="A23:C23"/>
    <mergeCell ref="E23:G23"/>
    <mergeCell ref="A29:C29"/>
    <mergeCell ref="E29:H29"/>
    <mergeCell ref="A30:C30"/>
    <mergeCell ref="E30:H30"/>
    <mergeCell ref="A31:C31"/>
    <mergeCell ref="E31:H31"/>
    <mergeCell ref="A26:C26"/>
    <mergeCell ref="E26:I26"/>
    <mergeCell ref="A27:C27"/>
    <mergeCell ref="E27:H27"/>
    <mergeCell ref="A28:C28"/>
    <mergeCell ref="E28:H28"/>
    <mergeCell ref="A35:B35"/>
    <mergeCell ref="E35:H35"/>
    <mergeCell ref="A36:C36"/>
    <mergeCell ref="A37:C37"/>
    <mergeCell ref="A32:C32"/>
    <mergeCell ref="E32:H32"/>
    <mergeCell ref="A33:C33"/>
    <mergeCell ref="E33:H33"/>
    <mergeCell ref="A34:C34"/>
    <mergeCell ref="E34:H34"/>
    <mergeCell ref="H45:I45"/>
    <mergeCell ref="A46:C46"/>
    <mergeCell ref="A41:D41"/>
    <mergeCell ref="A42:C42"/>
    <mergeCell ref="A43:C43"/>
    <mergeCell ref="E42:G42"/>
    <mergeCell ref="H42:I42"/>
    <mergeCell ref="F43:G43"/>
    <mergeCell ref="H43:I43"/>
    <mergeCell ref="F41:H41"/>
    <mergeCell ref="A62:I62"/>
    <mergeCell ref="F38:H38"/>
    <mergeCell ref="F39:H39"/>
    <mergeCell ref="G58:I58"/>
    <mergeCell ref="A53:I54"/>
    <mergeCell ref="B55:D55"/>
    <mergeCell ref="G55:H55"/>
    <mergeCell ref="B56:D57"/>
    <mergeCell ref="F56:F57"/>
    <mergeCell ref="G56:H57"/>
    <mergeCell ref="I56:I57"/>
    <mergeCell ref="A47:C47"/>
    <mergeCell ref="A48:I48"/>
    <mergeCell ref="A49:I51"/>
    <mergeCell ref="A52:I52"/>
    <mergeCell ref="F44:G44"/>
    <mergeCell ref="H44:I44"/>
    <mergeCell ref="F45:G45"/>
    <mergeCell ref="A38:C38"/>
    <mergeCell ref="A39:C39"/>
    <mergeCell ref="A40:C40"/>
    <mergeCell ref="F40:H40"/>
    <mergeCell ref="A44:C44"/>
    <mergeCell ref="A45:C45"/>
  </mergeCells>
  <dataValidations count="2">
    <dataValidation type="whole" operator="lessThanOrEqual" allowBlank="1" showInputMessage="1" showErrorMessage="1" errorTitle="Mortgage Exceeds Allowed Amount" error="This amount cannot exceed amount calculated in 14j.  Please re-enter an allowable amount for the base mortgage amount." sqref="D32" xr:uid="{00000000-0002-0000-0400-000000000000}">
      <formula1>D31</formula1>
    </dataValidation>
    <dataValidation type="decimal" allowBlank="1" showInputMessage="1" showErrorMessage="1" errorTitle="Amount Exceeds Allowed" error="This amount exceeds calculated amount based on mortgage amount.  Please enter an amount less than or equal to 1.0% of base mortgage amount." sqref="D35" xr:uid="{00000000-0002-0000-0400-000001000000}">
      <formula1>0</formula1>
      <formula2>D32*0.01</formula2>
    </dataValidation>
  </dataValidations>
  <printOptions horizontalCentered="1" verticalCentered="1"/>
  <pageMargins left="0.25" right="0.25" top="0.25" bottom="0.25" header="0.3" footer="0.3"/>
  <pageSetup scale="94" orientation="portrait" r:id="rId1"/>
  <headerFooter alignWithMargins="0"/>
  <ignoredErrors>
    <ignoredError sqref="E27:I41"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92"/>
  <sheetViews>
    <sheetView showGridLines="0" topLeftCell="A371" zoomScaleNormal="100" workbookViewId="0">
      <selection activeCell="A391" sqref="A391:P391"/>
    </sheetView>
  </sheetViews>
  <sheetFormatPr defaultColWidth="9.1796875" defaultRowHeight="12.5" x14ac:dyDescent="0.25"/>
  <cols>
    <col min="1" max="1" width="8.7265625" style="4" customWidth="1"/>
    <col min="2" max="2" width="16.1796875" style="4" customWidth="1"/>
    <col min="3" max="3" width="18.26953125" style="4" bestFit="1" customWidth="1"/>
    <col min="4" max="4" width="11.26953125" style="4" bestFit="1" customWidth="1"/>
    <col min="5" max="5" width="13.1796875" style="4" customWidth="1"/>
    <col min="6" max="6" width="14.54296875" style="4" customWidth="1"/>
    <col min="7" max="7" width="15.26953125" style="4" customWidth="1"/>
    <col min="8" max="8" width="14.1796875" style="4" customWidth="1"/>
    <col min="9" max="9" width="15" style="4" bestFit="1" customWidth="1"/>
    <col min="10" max="10" width="11.54296875" style="4" bestFit="1" customWidth="1"/>
    <col min="11" max="11" width="8.81640625" style="4" bestFit="1" customWidth="1"/>
    <col min="12" max="12" width="11.26953125" style="116" bestFit="1" customWidth="1"/>
    <col min="13" max="14" width="15.26953125" style="116" bestFit="1" customWidth="1"/>
    <col min="15" max="15" width="16.7265625" style="116" bestFit="1" customWidth="1"/>
    <col min="16" max="16" width="9" style="117" customWidth="1"/>
    <col min="17" max="16384" width="9.1796875" style="4"/>
  </cols>
  <sheetData>
    <row r="1" spans="1:16" s="2" customFormat="1" ht="15" customHeight="1" x14ac:dyDescent="0.25">
      <c r="A1" s="517" t="s">
        <v>0</v>
      </c>
      <c r="B1" s="517"/>
      <c r="C1" s="517"/>
      <c r="D1" s="517"/>
      <c r="E1" s="517"/>
      <c r="F1" s="517"/>
      <c r="G1" s="517"/>
      <c r="H1" s="517"/>
      <c r="I1" s="515" t="s">
        <v>1</v>
      </c>
      <c r="J1" s="515"/>
      <c r="K1" s="515"/>
      <c r="L1" s="515"/>
      <c r="M1" s="515"/>
      <c r="N1" s="515"/>
      <c r="O1" s="515"/>
      <c r="P1" s="515"/>
    </row>
    <row r="2" spans="1:16" s="2" customFormat="1" ht="15" customHeight="1" x14ac:dyDescent="0.25">
      <c r="A2" s="517" t="s">
        <v>2</v>
      </c>
      <c r="B2" s="517"/>
      <c r="C2" s="517"/>
      <c r="D2" s="517"/>
      <c r="E2" s="517"/>
      <c r="F2" s="517"/>
      <c r="G2" s="517"/>
      <c r="H2" s="517"/>
      <c r="I2" s="515" t="s">
        <v>3</v>
      </c>
      <c r="J2" s="515"/>
      <c r="K2" s="515"/>
      <c r="L2" s="515"/>
      <c r="M2" s="515"/>
      <c r="N2" s="515"/>
      <c r="O2" s="515"/>
      <c r="P2" s="515"/>
    </row>
    <row r="3" spans="1:16" s="114" customFormat="1" ht="16" thickBot="1" x14ac:dyDescent="0.35">
      <c r="A3" s="519" t="s">
        <v>187</v>
      </c>
      <c r="B3" s="519"/>
      <c r="C3" s="519"/>
      <c r="D3" s="519"/>
      <c r="E3" s="519"/>
      <c r="F3" s="519"/>
      <c r="G3" s="519"/>
      <c r="H3" s="519"/>
      <c r="I3" s="519"/>
      <c r="J3" s="519"/>
      <c r="K3" s="519"/>
      <c r="L3" s="519"/>
      <c r="M3" s="519"/>
      <c r="N3" s="519"/>
      <c r="O3" s="519"/>
      <c r="P3" s="519"/>
    </row>
    <row r="4" spans="1:16" s="2" customFormat="1" ht="13" x14ac:dyDescent="0.25">
      <c r="A4" s="512" t="s">
        <v>188</v>
      </c>
      <c r="B4" s="512"/>
      <c r="C4" s="513"/>
      <c r="D4" s="513"/>
      <c r="E4" s="510"/>
      <c r="F4" s="510"/>
      <c r="G4" s="511"/>
      <c r="H4" s="511"/>
      <c r="I4" s="511"/>
      <c r="L4" s="112"/>
      <c r="M4" s="112"/>
      <c r="N4" s="112"/>
      <c r="O4" s="112"/>
      <c r="P4" s="113"/>
    </row>
    <row r="5" spans="1:16" s="2" customFormat="1" ht="13" x14ac:dyDescent="0.25">
      <c r="A5" s="187"/>
      <c r="B5" s="187"/>
      <c r="C5" s="183"/>
      <c r="D5" s="146"/>
      <c r="E5" s="183"/>
      <c r="F5" s="183"/>
      <c r="G5" s="183"/>
      <c r="H5" s="183"/>
      <c r="I5" s="183"/>
      <c r="L5" s="112"/>
      <c r="M5" s="112"/>
      <c r="N5" s="112"/>
      <c r="O5" s="112"/>
      <c r="P5" s="113"/>
    </row>
    <row r="6" spans="1:16" s="2" customFormat="1" ht="15.75" customHeight="1" x14ac:dyDescent="0.25">
      <c r="A6" s="512" t="s">
        <v>189</v>
      </c>
      <c r="B6" s="512"/>
      <c r="C6" s="513"/>
      <c r="D6" s="513"/>
      <c r="F6" s="514" t="s">
        <v>190</v>
      </c>
      <c r="G6" s="514"/>
      <c r="H6" s="513"/>
      <c r="I6" s="513"/>
      <c r="L6" s="112"/>
      <c r="M6" s="112"/>
      <c r="N6" s="112"/>
      <c r="O6" s="112"/>
      <c r="P6" s="113"/>
    </row>
    <row r="7" spans="1:16" s="2" customFormat="1" ht="13" x14ac:dyDescent="0.25">
      <c r="A7" s="187"/>
      <c r="B7" s="187"/>
      <c r="C7" s="183"/>
      <c r="D7" s="146"/>
      <c r="E7" s="183"/>
      <c r="F7" s="183"/>
      <c r="G7" s="183"/>
      <c r="H7" s="183"/>
      <c r="I7" s="183"/>
      <c r="L7" s="112"/>
      <c r="M7" s="112"/>
      <c r="N7" s="112"/>
      <c r="O7" s="112"/>
      <c r="P7" s="113"/>
    </row>
    <row r="8" spans="1:16" s="2" customFormat="1" ht="13" x14ac:dyDescent="0.25">
      <c r="A8" s="512" t="s">
        <v>191</v>
      </c>
      <c r="B8" s="512"/>
      <c r="C8" s="513"/>
      <c r="D8" s="513"/>
      <c r="E8" s="513"/>
      <c r="F8" s="513"/>
      <c r="G8" s="513"/>
      <c r="H8" s="513"/>
      <c r="I8" s="513"/>
      <c r="L8" s="112"/>
      <c r="M8" s="112"/>
      <c r="N8" s="112"/>
      <c r="O8" s="112"/>
      <c r="P8" s="113"/>
    </row>
    <row r="9" spans="1:16" s="2" customFormat="1" ht="13" x14ac:dyDescent="0.25">
      <c r="A9" s="147"/>
      <c r="B9" s="187"/>
      <c r="C9" s="183"/>
      <c r="D9" s="183"/>
      <c r="E9" s="183"/>
      <c r="F9" s="183"/>
      <c r="G9" s="183"/>
      <c r="H9" s="183"/>
      <c r="I9" s="183"/>
      <c r="L9" s="112"/>
      <c r="M9" s="112"/>
      <c r="N9" s="112"/>
      <c r="O9" s="112"/>
      <c r="P9" s="113"/>
    </row>
    <row r="10" spans="1:16" s="2" customFormat="1" ht="13" x14ac:dyDescent="0.25">
      <c r="A10" s="512" t="s">
        <v>192</v>
      </c>
      <c r="B10" s="512"/>
      <c r="C10" s="186"/>
      <c r="E10" s="189" t="s">
        <v>193</v>
      </c>
      <c r="F10" s="186"/>
      <c r="H10" s="189" t="s">
        <v>194</v>
      </c>
      <c r="I10" s="186"/>
      <c r="L10" s="112"/>
      <c r="M10" s="112"/>
      <c r="N10" s="112"/>
      <c r="O10" s="112"/>
      <c r="P10" s="113"/>
    </row>
    <row r="11" spans="1:16" s="2" customFormat="1" ht="15" customHeight="1" x14ac:dyDescent="0.25">
      <c r="A11" s="183"/>
      <c r="B11" s="183"/>
      <c r="C11" s="183"/>
      <c r="D11" s="183"/>
      <c r="E11" s="183"/>
      <c r="F11" s="183"/>
      <c r="G11" s="183"/>
      <c r="L11" s="112"/>
      <c r="M11" s="112"/>
      <c r="N11" s="112"/>
      <c r="O11" s="112"/>
      <c r="P11" s="113"/>
    </row>
    <row r="13" spans="1:16" ht="13" x14ac:dyDescent="0.3">
      <c r="A13" s="148"/>
      <c r="B13" s="518" t="s">
        <v>195</v>
      </c>
      <c r="C13" s="518"/>
      <c r="D13" s="518"/>
      <c r="F13" s="424" t="s">
        <v>196</v>
      </c>
      <c r="G13" s="425"/>
      <c r="H13" s="426"/>
      <c r="I13" s="178"/>
    </row>
    <row r="14" spans="1:16" x14ac:dyDescent="0.25">
      <c r="A14" s="2"/>
      <c r="B14" s="269" t="s">
        <v>197</v>
      </c>
      <c r="C14" s="269"/>
      <c r="D14" s="149"/>
      <c r="F14" s="269" t="s">
        <v>198</v>
      </c>
      <c r="G14" s="269"/>
      <c r="H14" s="150" t="str">
        <f>IF(Values_Entered,-PMT(Interest_Rate/Num_Pmt_Per_Year,Loan_Years*Num_Pmt_Per_Year,Loan_Amount),"")</f>
        <v/>
      </c>
      <c r="I14" s="118"/>
    </row>
    <row r="15" spans="1:16" x14ac:dyDescent="0.25">
      <c r="A15" s="2"/>
      <c r="B15" s="269" t="s">
        <v>199</v>
      </c>
      <c r="C15" s="269"/>
      <c r="D15" s="151"/>
      <c r="F15" s="269" t="s">
        <v>200</v>
      </c>
      <c r="G15" s="269"/>
      <c r="H15" s="152" t="str">
        <f>IF(Values_Entered,Loan_Years*Num_Pmt_Per_Year,"")</f>
        <v/>
      </c>
      <c r="I15" s="119"/>
    </row>
    <row r="16" spans="1:16" x14ac:dyDescent="0.25">
      <c r="A16" s="2"/>
      <c r="B16" s="269" t="s">
        <v>201</v>
      </c>
      <c r="C16" s="269"/>
      <c r="D16" s="153"/>
      <c r="F16" s="269" t="s">
        <v>202</v>
      </c>
      <c r="G16" s="269"/>
      <c r="H16" s="152"/>
      <c r="I16" s="119"/>
    </row>
    <row r="17" spans="1:16" x14ac:dyDescent="0.25">
      <c r="A17" s="2"/>
      <c r="B17" s="269" t="s">
        <v>203</v>
      </c>
      <c r="C17" s="269"/>
      <c r="D17" s="152">
        <v>12</v>
      </c>
      <c r="F17" s="269" t="s">
        <v>204</v>
      </c>
      <c r="G17" s="269"/>
      <c r="H17" s="154" t="e">
        <f>SUM(E27:E378)</f>
        <v>#VALUE!</v>
      </c>
      <c r="I17" s="118"/>
    </row>
    <row r="18" spans="1:16" x14ac:dyDescent="0.25">
      <c r="A18" s="2"/>
      <c r="B18" s="269" t="s">
        <v>205</v>
      </c>
      <c r="C18" s="269"/>
      <c r="D18" s="155"/>
      <c r="F18" s="269" t="s">
        <v>206</v>
      </c>
      <c r="G18" s="269"/>
      <c r="H18" s="150" t="str">
        <f>IF(Values_Entered,SUMIF(Beg_Bal,"&gt;0",Int),"")</f>
        <v/>
      </c>
      <c r="I18" s="118"/>
    </row>
    <row r="19" spans="1:16" x14ac:dyDescent="0.25">
      <c r="A19" s="2"/>
      <c r="B19" s="269" t="s">
        <v>207</v>
      </c>
      <c r="C19" s="269"/>
      <c r="D19" s="150" t="e">
        <f>D22/D20</f>
        <v>#DIV/0!</v>
      </c>
      <c r="F19" s="269" t="s">
        <v>208</v>
      </c>
      <c r="G19" s="269"/>
      <c r="H19" s="156">
        <v>0.01</v>
      </c>
      <c r="I19" s="118"/>
      <c r="J19" s="516" t="str">
        <f>IF(D20=0,"",(IF(D20&lt;0.78,"Annual Premium Not Required","")))</f>
        <v/>
      </c>
      <c r="K19" s="516"/>
      <c r="L19" s="516"/>
      <c r="M19" s="516"/>
      <c r="N19" s="516"/>
    </row>
    <row r="20" spans="1:16" x14ac:dyDescent="0.25">
      <c r="A20" s="2"/>
      <c r="B20" s="269" t="s">
        <v>209</v>
      </c>
      <c r="C20" s="269"/>
      <c r="D20" s="151">
        <v>0</v>
      </c>
      <c r="F20" s="269" t="s">
        <v>210</v>
      </c>
      <c r="G20" s="269"/>
      <c r="H20" s="156">
        <v>0</v>
      </c>
      <c r="I20" s="118"/>
      <c r="J20" s="516"/>
      <c r="K20" s="516"/>
      <c r="L20" s="516"/>
      <c r="M20" s="516"/>
      <c r="N20" s="516"/>
    </row>
    <row r="21" spans="1:16" x14ac:dyDescent="0.25">
      <c r="A21" s="2"/>
      <c r="B21" s="269" t="s">
        <v>211</v>
      </c>
      <c r="C21" s="269"/>
      <c r="D21" s="157">
        <v>0</v>
      </c>
      <c r="F21" s="269" t="s">
        <v>212</v>
      </c>
      <c r="G21" s="269"/>
      <c r="H21" s="150">
        <f>D22*H19</f>
        <v>0</v>
      </c>
    </row>
    <row r="22" spans="1:16" x14ac:dyDescent="0.25">
      <c r="A22" s="2"/>
      <c r="B22" s="269" t="s">
        <v>213</v>
      </c>
      <c r="C22" s="269"/>
      <c r="D22" s="149">
        <v>0</v>
      </c>
      <c r="F22" s="269" t="s">
        <v>214</v>
      </c>
      <c r="G22" s="269"/>
      <c r="H22" s="150" t="e">
        <f>SUM(O27:O158)</f>
        <v>#VALUE!</v>
      </c>
    </row>
    <row r="23" spans="1:16" ht="14" x14ac:dyDescent="0.3">
      <c r="B23" s="120"/>
      <c r="C23" s="120"/>
      <c r="D23" s="121"/>
      <c r="E23" s="115"/>
      <c r="F23" s="120"/>
      <c r="G23" s="120"/>
      <c r="H23" s="121"/>
    </row>
    <row r="24" spans="1:16" ht="13" x14ac:dyDescent="0.3">
      <c r="B24" s="178"/>
      <c r="C24" s="224"/>
      <c r="D24" s="224"/>
    </row>
    <row r="25" spans="1:16" s="126" customFormat="1" ht="26" x14ac:dyDescent="0.3">
      <c r="A25" s="122" t="s">
        <v>215</v>
      </c>
      <c r="B25" s="122" t="s">
        <v>216</v>
      </c>
      <c r="C25" s="122" t="s">
        <v>217</v>
      </c>
      <c r="D25" s="122" t="s">
        <v>218</v>
      </c>
      <c r="E25" s="122" t="s">
        <v>219</v>
      </c>
      <c r="F25" s="122" t="s">
        <v>220</v>
      </c>
      <c r="G25" s="122" t="s">
        <v>221</v>
      </c>
      <c r="H25" s="122" t="s">
        <v>222</v>
      </c>
      <c r="I25" s="122" t="s">
        <v>223</v>
      </c>
      <c r="J25" s="122" t="s">
        <v>224</v>
      </c>
      <c r="K25" s="122" t="s">
        <v>225</v>
      </c>
      <c r="L25" s="123" t="s">
        <v>226</v>
      </c>
      <c r="M25" s="123" t="s">
        <v>227</v>
      </c>
      <c r="N25" s="123" t="s">
        <v>228</v>
      </c>
      <c r="O25" s="124" t="s">
        <v>229</v>
      </c>
      <c r="P25" s="125" t="s">
        <v>230</v>
      </c>
    </row>
    <row r="26" spans="1:16" s="128" customFormat="1" ht="13" x14ac:dyDescent="0.25">
      <c r="A26" s="88"/>
      <c r="B26" s="183"/>
      <c r="C26" s="183"/>
      <c r="D26" s="183"/>
      <c r="E26" s="188"/>
      <c r="F26" s="183"/>
      <c r="G26" s="183"/>
      <c r="H26" s="183"/>
      <c r="I26" s="127" t="str">
        <f>C27</f>
        <v/>
      </c>
      <c r="J26" s="183"/>
      <c r="L26" s="127"/>
      <c r="M26" s="127"/>
      <c r="N26" s="127"/>
      <c r="O26" s="129"/>
      <c r="P26" s="130" t="e">
        <f>I26/D$19</f>
        <v>#VALUE!</v>
      </c>
    </row>
    <row r="27" spans="1:16" s="128" customFormat="1" ht="13.5" customHeight="1" x14ac:dyDescent="0.25">
      <c r="A27" s="88">
        <v>1</v>
      </c>
      <c r="B27" s="131">
        <f t="shared" ref="B27:B90" si="0">IF(Pay_Num&lt;&gt;"",DATE(YEAR(Loan_Start),MONTH(Loan_Start)+(Pay_Num-1)*12/Num_Pmt_Per_Year,DAY(Loan_Start)),"")</f>
        <v>0</v>
      </c>
      <c r="C27" s="132" t="str">
        <f>IF(Values_Entered,Loan_Amount,"")</f>
        <v/>
      </c>
      <c r="D27" s="132" t="str">
        <f>IF(Pay_Num&lt;&gt;"",Scheduled_Monthly_Payment,"")</f>
        <v/>
      </c>
      <c r="E27" s="133" t="e">
        <f t="shared" ref="E27:E90" si="1">IF(AND(Pay_Num&lt;&gt;"",Sched_Pay+Scheduled_Extra_Payments&lt;Beg_Bal),Scheduled_Extra_Payments,IF(AND(Pay_Num&lt;&gt;"",Beg_Bal-Sched_Pay&gt;0),Beg_Bal-Sched_Pay,IF(Pay_Num&lt;&gt;"",0,"")))</f>
        <v>#VALUE!</v>
      </c>
      <c r="F27" s="132" t="e">
        <f t="shared" ref="F27:F37" si="2">IF(AND(Pay_Num&lt;&gt;"",Sched_Pay+Extra_Pay&lt;Beg_Bal),Sched_Pay,IF(Pay_Num&lt;&gt;"",Beg_Bal,""))</f>
        <v>#VALUE!</v>
      </c>
      <c r="G27" s="132" t="e">
        <f>IF(Pay_Num&lt;&gt;"",Total_Pay-Int,"")</f>
        <v>#VALUE!</v>
      </c>
      <c r="H27" s="132" t="e">
        <f>IF(Pay_Num&lt;&gt;"",Beg_Bal*(Interest_Rate/Num_Pmt_Per_Year),"")</f>
        <v>#VALUE!</v>
      </c>
      <c r="I27" s="132" t="e">
        <f t="shared" ref="I27:I90" si="3">IF(AND(Pay_Num&lt;&gt;"",Sched_Pay+Extra_Pay&lt;Beg_Bal),Beg_Bal-Princ,IF(Pay_Num&lt;&gt;"",0,""))</f>
        <v>#VALUE!</v>
      </c>
      <c r="J27" s="132" t="e">
        <f>SUM($H$27:$H27)</f>
        <v>#VALUE!</v>
      </c>
      <c r="L27" s="127"/>
      <c r="M27" s="127"/>
      <c r="N27" s="127"/>
      <c r="O27" s="129" t="e">
        <f>O$38</f>
        <v>#VALUE!</v>
      </c>
      <c r="P27" s="130" t="e">
        <f t="shared" ref="P27:P89" si="4">I27/D$19</f>
        <v>#VALUE!</v>
      </c>
    </row>
    <row r="28" spans="1:16" s="128" customFormat="1" ht="13.5" customHeight="1" x14ac:dyDescent="0.25">
      <c r="A28" s="88" t="str">
        <f t="shared" ref="A28:A91" si="5">IF(Values_Entered,A27+1,"")</f>
        <v/>
      </c>
      <c r="B28" s="131" t="str">
        <f t="shared" si="0"/>
        <v/>
      </c>
      <c r="C28" s="132" t="str">
        <f t="shared" ref="C28:C91" si="6">IF(Pay_Num&lt;&gt;"",I27,"")</f>
        <v/>
      </c>
      <c r="D28" s="132" t="str">
        <f>IF(Pay_Num&lt;&gt;"",Scheduled_Monthly_Payment,"")</f>
        <v/>
      </c>
      <c r="E28" s="133" t="e">
        <f t="shared" si="1"/>
        <v>#VALUE!</v>
      </c>
      <c r="F28" s="132" t="e">
        <f t="shared" si="2"/>
        <v>#VALUE!</v>
      </c>
      <c r="G28" s="132" t="str">
        <f t="shared" ref="G28:G91" si="7">IF(Pay_Num&lt;&gt;"",Total_Pay-Int,"")</f>
        <v/>
      </c>
      <c r="H28" s="132" t="str">
        <f t="shared" ref="H28:H91" si="8">IF(Pay_Num&lt;&gt;"",Beg_Bal*Interest_Rate/Num_Pmt_Per_Year,"")</f>
        <v/>
      </c>
      <c r="I28" s="132" t="e">
        <f t="shared" si="3"/>
        <v>#VALUE!</v>
      </c>
      <c r="J28" s="132" t="e">
        <f>SUM($H$27:$H28)</f>
        <v>#VALUE!</v>
      </c>
      <c r="L28" s="127"/>
      <c r="M28" s="127"/>
      <c r="N28" s="127"/>
      <c r="O28" s="129" t="e">
        <f>O$38</f>
        <v>#VALUE!</v>
      </c>
      <c r="P28" s="130" t="e">
        <f>I28/D$19</f>
        <v>#VALUE!</v>
      </c>
    </row>
    <row r="29" spans="1:16" s="128" customFormat="1" ht="13.5" customHeight="1" x14ac:dyDescent="0.25">
      <c r="A29" s="88" t="str">
        <f t="shared" si="5"/>
        <v/>
      </c>
      <c r="B29" s="131" t="str">
        <f t="shared" si="0"/>
        <v/>
      </c>
      <c r="C29" s="132" t="str">
        <f t="shared" si="6"/>
        <v/>
      </c>
      <c r="D29" s="132" t="str">
        <f t="shared" ref="D29:D92" si="9">IF(Pay_Num&lt;&gt;"",Scheduled_Monthly_Payment,"")</f>
        <v/>
      </c>
      <c r="E29" s="133" t="e">
        <f t="shared" si="1"/>
        <v>#VALUE!</v>
      </c>
      <c r="F29" s="132" t="e">
        <f t="shared" si="2"/>
        <v>#VALUE!</v>
      </c>
      <c r="G29" s="132" t="str">
        <f t="shared" si="7"/>
        <v/>
      </c>
      <c r="H29" s="132" t="str">
        <f t="shared" si="8"/>
        <v/>
      </c>
      <c r="I29" s="132" t="e">
        <f t="shared" si="3"/>
        <v>#VALUE!</v>
      </c>
      <c r="J29" s="132" t="e">
        <f>SUM($H$27:$H29)</f>
        <v>#VALUE!</v>
      </c>
      <c r="L29" s="127"/>
      <c r="M29" s="127"/>
      <c r="N29" s="127"/>
      <c r="O29" s="129" t="e">
        <f t="shared" ref="O29:O37" si="10">O$38</f>
        <v>#VALUE!</v>
      </c>
      <c r="P29" s="130" t="e">
        <f t="shared" si="4"/>
        <v>#VALUE!</v>
      </c>
    </row>
    <row r="30" spans="1:16" s="128" customFormat="1" ht="13.5" customHeight="1" x14ac:dyDescent="0.25">
      <c r="A30" s="88" t="str">
        <f t="shared" si="5"/>
        <v/>
      </c>
      <c r="B30" s="131" t="str">
        <f t="shared" si="0"/>
        <v/>
      </c>
      <c r="C30" s="132" t="str">
        <f t="shared" si="6"/>
        <v/>
      </c>
      <c r="D30" s="132" t="str">
        <f>IF(Pay_Num&lt;&gt;"",Scheduled_Monthly_Payment,"")</f>
        <v/>
      </c>
      <c r="E30" s="133" t="e">
        <f t="shared" si="1"/>
        <v>#VALUE!</v>
      </c>
      <c r="F30" s="132" t="e">
        <f t="shared" si="2"/>
        <v>#VALUE!</v>
      </c>
      <c r="G30" s="132" t="str">
        <f t="shared" si="7"/>
        <v/>
      </c>
      <c r="H30" s="132" t="str">
        <f t="shared" si="8"/>
        <v/>
      </c>
      <c r="I30" s="132" t="e">
        <f t="shared" si="3"/>
        <v>#VALUE!</v>
      </c>
      <c r="J30" s="132" t="e">
        <f>SUM($H$27:$H30)</f>
        <v>#VALUE!</v>
      </c>
      <c r="L30" s="127"/>
      <c r="M30" s="127"/>
      <c r="N30" s="127"/>
      <c r="O30" s="129" t="e">
        <f>O$38</f>
        <v>#VALUE!</v>
      </c>
      <c r="P30" s="130" t="e">
        <f t="shared" si="4"/>
        <v>#VALUE!</v>
      </c>
    </row>
    <row r="31" spans="1:16" s="128" customFormat="1" ht="13.5" customHeight="1" x14ac:dyDescent="0.25">
      <c r="A31" s="88" t="str">
        <f t="shared" si="5"/>
        <v/>
      </c>
      <c r="B31" s="131" t="str">
        <f t="shared" si="0"/>
        <v/>
      </c>
      <c r="C31" s="132" t="str">
        <f t="shared" si="6"/>
        <v/>
      </c>
      <c r="D31" s="132" t="str">
        <f t="shared" si="9"/>
        <v/>
      </c>
      <c r="E31" s="133" t="e">
        <f t="shared" si="1"/>
        <v>#VALUE!</v>
      </c>
      <c r="F31" s="132" t="e">
        <f t="shared" si="2"/>
        <v>#VALUE!</v>
      </c>
      <c r="G31" s="132" t="str">
        <f t="shared" si="7"/>
        <v/>
      </c>
      <c r="H31" s="132" t="str">
        <f t="shared" si="8"/>
        <v/>
      </c>
      <c r="I31" s="132" t="e">
        <f t="shared" si="3"/>
        <v>#VALUE!</v>
      </c>
      <c r="J31" s="132" t="e">
        <f>SUM($H$27:$H31)</f>
        <v>#VALUE!</v>
      </c>
      <c r="L31" s="127"/>
      <c r="M31" s="127"/>
      <c r="N31" s="127"/>
      <c r="O31" s="129" t="e">
        <f t="shared" si="10"/>
        <v>#VALUE!</v>
      </c>
      <c r="P31" s="130" t="e">
        <f t="shared" si="4"/>
        <v>#VALUE!</v>
      </c>
    </row>
    <row r="32" spans="1:16" s="88" customFormat="1" ht="13.5" customHeight="1" x14ac:dyDescent="0.25">
      <c r="A32" s="88" t="str">
        <f t="shared" si="5"/>
        <v/>
      </c>
      <c r="B32" s="131" t="str">
        <f t="shared" si="0"/>
        <v/>
      </c>
      <c r="C32" s="132" t="str">
        <f t="shared" si="6"/>
        <v/>
      </c>
      <c r="D32" s="132" t="str">
        <f t="shared" si="9"/>
        <v/>
      </c>
      <c r="E32" s="133" t="e">
        <f t="shared" si="1"/>
        <v>#VALUE!</v>
      </c>
      <c r="F32" s="132" t="e">
        <f t="shared" si="2"/>
        <v>#VALUE!</v>
      </c>
      <c r="G32" s="132" t="str">
        <f t="shared" si="7"/>
        <v/>
      </c>
      <c r="H32" s="132" t="str">
        <f t="shared" si="8"/>
        <v/>
      </c>
      <c r="I32" s="132" t="e">
        <f t="shared" si="3"/>
        <v>#VALUE!</v>
      </c>
      <c r="J32" s="132" t="e">
        <f>SUM($H$27:$H32)</f>
        <v>#VALUE!</v>
      </c>
      <c r="L32" s="134"/>
      <c r="M32" s="134"/>
      <c r="N32" s="134"/>
      <c r="O32" s="129" t="e">
        <f t="shared" si="10"/>
        <v>#VALUE!</v>
      </c>
      <c r="P32" s="130" t="e">
        <f t="shared" si="4"/>
        <v>#VALUE!</v>
      </c>
    </row>
    <row r="33" spans="1:16" s="88" customFormat="1" ht="13.5" customHeight="1" x14ac:dyDescent="0.25">
      <c r="A33" s="88" t="str">
        <f t="shared" si="5"/>
        <v/>
      </c>
      <c r="B33" s="131" t="str">
        <f t="shared" si="0"/>
        <v/>
      </c>
      <c r="C33" s="132" t="str">
        <f t="shared" si="6"/>
        <v/>
      </c>
      <c r="D33" s="132" t="str">
        <f t="shared" si="9"/>
        <v/>
      </c>
      <c r="E33" s="133" t="e">
        <f t="shared" si="1"/>
        <v>#VALUE!</v>
      </c>
      <c r="F33" s="132" t="e">
        <f t="shared" si="2"/>
        <v>#VALUE!</v>
      </c>
      <c r="G33" s="132" t="str">
        <f t="shared" si="7"/>
        <v/>
      </c>
      <c r="H33" s="132" t="str">
        <f t="shared" si="8"/>
        <v/>
      </c>
      <c r="I33" s="132" t="e">
        <f t="shared" si="3"/>
        <v>#VALUE!</v>
      </c>
      <c r="J33" s="132" t="e">
        <f>SUM($H$27:$H33)</f>
        <v>#VALUE!</v>
      </c>
      <c r="L33" s="134"/>
      <c r="M33" s="134"/>
      <c r="N33" s="134"/>
      <c r="O33" s="129" t="e">
        <f t="shared" si="10"/>
        <v>#VALUE!</v>
      </c>
      <c r="P33" s="130" t="e">
        <f t="shared" si="4"/>
        <v>#VALUE!</v>
      </c>
    </row>
    <row r="34" spans="1:16" s="88" customFormat="1" ht="13.5" customHeight="1" x14ac:dyDescent="0.25">
      <c r="A34" s="88" t="str">
        <f t="shared" si="5"/>
        <v/>
      </c>
      <c r="B34" s="131" t="str">
        <f t="shared" si="0"/>
        <v/>
      </c>
      <c r="C34" s="132" t="str">
        <f t="shared" si="6"/>
        <v/>
      </c>
      <c r="D34" s="132" t="str">
        <f t="shared" si="9"/>
        <v/>
      </c>
      <c r="E34" s="133" t="e">
        <f t="shared" si="1"/>
        <v>#VALUE!</v>
      </c>
      <c r="F34" s="132" t="e">
        <f t="shared" si="2"/>
        <v>#VALUE!</v>
      </c>
      <c r="G34" s="132" t="str">
        <f t="shared" si="7"/>
        <v/>
      </c>
      <c r="H34" s="132" t="str">
        <f t="shared" si="8"/>
        <v/>
      </c>
      <c r="I34" s="132" t="e">
        <f t="shared" si="3"/>
        <v>#VALUE!</v>
      </c>
      <c r="J34" s="132" t="e">
        <f>SUM($H$27:$H34)</f>
        <v>#VALUE!</v>
      </c>
      <c r="L34" s="134"/>
      <c r="M34" s="134"/>
      <c r="N34" s="134"/>
      <c r="O34" s="129" t="e">
        <f t="shared" si="10"/>
        <v>#VALUE!</v>
      </c>
      <c r="P34" s="130" t="e">
        <f t="shared" si="4"/>
        <v>#VALUE!</v>
      </c>
    </row>
    <row r="35" spans="1:16" s="88" customFormat="1" ht="13.5" customHeight="1" x14ac:dyDescent="0.25">
      <c r="A35" s="88" t="str">
        <f t="shared" si="5"/>
        <v/>
      </c>
      <c r="B35" s="131" t="str">
        <f t="shared" si="0"/>
        <v/>
      </c>
      <c r="C35" s="132" t="str">
        <f t="shared" si="6"/>
        <v/>
      </c>
      <c r="D35" s="132" t="str">
        <f t="shared" si="9"/>
        <v/>
      </c>
      <c r="E35" s="133" t="e">
        <f t="shared" si="1"/>
        <v>#VALUE!</v>
      </c>
      <c r="F35" s="132" t="e">
        <f t="shared" si="2"/>
        <v>#VALUE!</v>
      </c>
      <c r="G35" s="132" t="str">
        <f t="shared" si="7"/>
        <v/>
      </c>
      <c r="H35" s="132" t="str">
        <f t="shared" si="8"/>
        <v/>
      </c>
      <c r="I35" s="132" t="e">
        <f t="shared" si="3"/>
        <v>#VALUE!</v>
      </c>
      <c r="J35" s="132" t="e">
        <f>SUM($H$27:$H35)</f>
        <v>#VALUE!</v>
      </c>
      <c r="L35" s="134"/>
      <c r="M35" s="134"/>
      <c r="N35" s="134"/>
      <c r="O35" s="129" t="e">
        <f t="shared" si="10"/>
        <v>#VALUE!</v>
      </c>
      <c r="P35" s="130" t="e">
        <f t="shared" si="4"/>
        <v>#VALUE!</v>
      </c>
    </row>
    <row r="36" spans="1:16" s="88" customFormat="1" ht="13.5" customHeight="1" x14ac:dyDescent="0.25">
      <c r="A36" s="88" t="str">
        <f t="shared" si="5"/>
        <v/>
      </c>
      <c r="B36" s="131" t="str">
        <f t="shared" si="0"/>
        <v/>
      </c>
      <c r="C36" s="132" t="str">
        <f t="shared" si="6"/>
        <v/>
      </c>
      <c r="D36" s="132" t="str">
        <f t="shared" si="9"/>
        <v/>
      </c>
      <c r="E36" s="133" t="e">
        <f t="shared" si="1"/>
        <v>#VALUE!</v>
      </c>
      <c r="F36" s="132" t="e">
        <f t="shared" si="2"/>
        <v>#VALUE!</v>
      </c>
      <c r="G36" s="132" t="str">
        <f t="shared" si="7"/>
        <v/>
      </c>
      <c r="H36" s="132" t="str">
        <f t="shared" si="8"/>
        <v/>
      </c>
      <c r="I36" s="132" t="e">
        <f t="shared" si="3"/>
        <v>#VALUE!</v>
      </c>
      <c r="J36" s="132" t="e">
        <f>SUM($H$27:$H36)</f>
        <v>#VALUE!</v>
      </c>
      <c r="L36" s="134"/>
      <c r="M36" s="134"/>
      <c r="N36" s="134"/>
      <c r="O36" s="129" t="e">
        <f t="shared" si="10"/>
        <v>#VALUE!</v>
      </c>
      <c r="P36" s="130" t="e">
        <f t="shared" si="4"/>
        <v>#VALUE!</v>
      </c>
    </row>
    <row r="37" spans="1:16" s="88" customFormat="1" ht="13.5" customHeight="1" x14ac:dyDescent="0.25">
      <c r="A37" s="88" t="str">
        <f t="shared" si="5"/>
        <v/>
      </c>
      <c r="B37" s="131" t="str">
        <f t="shared" si="0"/>
        <v/>
      </c>
      <c r="C37" s="132" t="str">
        <f t="shared" si="6"/>
        <v/>
      </c>
      <c r="D37" s="132" t="str">
        <f t="shared" si="9"/>
        <v/>
      </c>
      <c r="E37" s="133">
        <v>0</v>
      </c>
      <c r="F37" s="132" t="e">
        <f t="shared" si="2"/>
        <v>#VALUE!</v>
      </c>
      <c r="G37" s="132" t="str">
        <f t="shared" si="7"/>
        <v/>
      </c>
      <c r="H37" s="132" t="str">
        <f t="shared" si="8"/>
        <v/>
      </c>
      <c r="I37" s="132" t="e">
        <f>IF(AND(Pay_Num&lt;&gt;"",Sched_Pay+Extra_Pay&lt;Beg_Bal),Beg_Bal-Princ,IF(Pay_Num&lt;&gt;"",0,""))</f>
        <v>#VALUE!</v>
      </c>
      <c r="J37" s="132" t="e">
        <f>SUM($H$27:$H37)</f>
        <v>#VALUE!</v>
      </c>
      <c r="L37" s="134"/>
      <c r="M37" s="134"/>
      <c r="N37" s="134"/>
      <c r="O37" s="129" t="e">
        <f t="shared" si="10"/>
        <v>#VALUE!</v>
      </c>
      <c r="P37" s="130" t="e">
        <f t="shared" si="4"/>
        <v>#VALUE!</v>
      </c>
    </row>
    <row r="38" spans="1:16" s="88" customFormat="1" ht="13.5" customHeight="1" x14ac:dyDescent="0.25">
      <c r="A38" s="135" t="str">
        <f t="shared" si="5"/>
        <v/>
      </c>
      <c r="B38" s="136" t="str">
        <f t="shared" si="0"/>
        <v/>
      </c>
      <c r="C38" s="137" t="str">
        <f t="shared" si="6"/>
        <v/>
      </c>
      <c r="D38" s="137" t="str">
        <f t="shared" si="9"/>
        <v/>
      </c>
      <c r="E38" s="138" t="e">
        <f t="shared" si="1"/>
        <v>#VALUE!</v>
      </c>
      <c r="F38" s="137" t="e">
        <f>IF(AND(Pay_Num&lt;&gt;"",Sched_Pay+Extra_Pay&lt;Beg_Bal),Sched_Pay+(SUM(E27:E38)),IF(Pay_Num&lt;&gt;"",Beg_Bal,""))</f>
        <v>#VALUE!</v>
      </c>
      <c r="G38" s="137" t="str">
        <f t="shared" si="7"/>
        <v/>
      </c>
      <c r="H38" s="137" t="str">
        <f t="shared" si="8"/>
        <v/>
      </c>
      <c r="I38" s="137" t="e">
        <f t="shared" si="3"/>
        <v>#VALUE!</v>
      </c>
      <c r="J38" s="137" t="e">
        <f>SUM($H$27:$H38)</f>
        <v>#VALUE!</v>
      </c>
      <c r="K38" s="135">
        <v>1</v>
      </c>
      <c r="L38" s="139" t="e">
        <f>AVERAGE(I26:I37)</f>
        <v>#VALUE!</v>
      </c>
      <c r="M38" s="139" t="e">
        <f>L38*H$20</f>
        <v>#VALUE!</v>
      </c>
      <c r="N38" s="139" t="e">
        <f>M38/(1+H$19)</f>
        <v>#VALUE!</v>
      </c>
      <c r="O38" s="140" t="e">
        <f>N$38/12</f>
        <v>#VALUE!</v>
      </c>
      <c r="P38" s="130" t="e">
        <f t="shared" si="4"/>
        <v>#VALUE!</v>
      </c>
    </row>
    <row r="39" spans="1:16" s="88" customFormat="1" ht="13.5" customHeight="1" x14ac:dyDescent="0.25">
      <c r="A39" s="88" t="str">
        <f t="shared" si="5"/>
        <v/>
      </c>
      <c r="B39" s="131" t="str">
        <f t="shared" si="0"/>
        <v/>
      </c>
      <c r="C39" s="132" t="str">
        <f t="shared" si="6"/>
        <v/>
      </c>
      <c r="D39" s="132" t="str">
        <f t="shared" si="9"/>
        <v/>
      </c>
      <c r="E39" s="133" t="e">
        <f t="shared" si="1"/>
        <v>#VALUE!</v>
      </c>
      <c r="F39" s="132" t="e">
        <f>IF(AND(Pay_Num&lt;&gt;"",Sched_Pay+Extra_Pay&lt;Beg_Bal),Sched_Pay+Extra_Pay,IF(Pay_Num&lt;&gt;"",Beg_Bal,""))</f>
        <v>#VALUE!</v>
      </c>
      <c r="G39" s="132" t="str">
        <f t="shared" si="7"/>
        <v/>
      </c>
      <c r="H39" s="132" t="str">
        <f t="shared" si="8"/>
        <v/>
      </c>
      <c r="I39" s="132" t="e">
        <f t="shared" si="3"/>
        <v>#VALUE!</v>
      </c>
      <c r="J39" s="132" t="e">
        <f>SUM($H$27:$H39)</f>
        <v>#VALUE!</v>
      </c>
      <c r="K39" s="128"/>
      <c r="L39" s="127"/>
      <c r="M39" s="127"/>
      <c r="N39" s="127"/>
      <c r="O39" s="129" t="e">
        <f>O$50</f>
        <v>#VALUE!</v>
      </c>
      <c r="P39" s="130" t="e">
        <f t="shared" si="4"/>
        <v>#VALUE!</v>
      </c>
    </row>
    <row r="40" spans="1:16" s="88" customFormat="1" ht="13.5" customHeight="1" x14ac:dyDescent="0.25">
      <c r="A40" s="88" t="str">
        <f t="shared" si="5"/>
        <v/>
      </c>
      <c r="B40" s="131" t="str">
        <f t="shared" si="0"/>
        <v/>
      </c>
      <c r="C40" s="132" t="str">
        <f t="shared" si="6"/>
        <v/>
      </c>
      <c r="D40" s="132" t="str">
        <f t="shared" si="9"/>
        <v/>
      </c>
      <c r="E40" s="133" t="e">
        <f t="shared" si="1"/>
        <v>#VALUE!</v>
      </c>
      <c r="F40" s="132" t="e">
        <f t="shared" ref="F40:F90" si="11">IF(AND(Pay_Num&lt;&gt;"",Sched_Pay+Extra_Pay&lt;Beg_Bal),Sched_Pay+Extra_Pay,IF(Pay_Num&lt;&gt;"",Beg_Bal,""))</f>
        <v>#VALUE!</v>
      </c>
      <c r="G40" s="132" t="str">
        <f t="shared" si="7"/>
        <v/>
      </c>
      <c r="H40" s="132" t="str">
        <f t="shared" si="8"/>
        <v/>
      </c>
      <c r="I40" s="132" t="e">
        <f t="shared" si="3"/>
        <v>#VALUE!</v>
      </c>
      <c r="J40" s="132" t="e">
        <f>SUM($H$27:$H40)</f>
        <v>#VALUE!</v>
      </c>
      <c r="K40" s="128"/>
      <c r="L40" s="127"/>
      <c r="M40" s="127"/>
      <c r="N40" s="127"/>
      <c r="O40" s="129" t="e">
        <f t="shared" ref="O40:O49" si="12">O$50</f>
        <v>#VALUE!</v>
      </c>
      <c r="P40" s="130" t="e">
        <f t="shared" si="4"/>
        <v>#VALUE!</v>
      </c>
    </row>
    <row r="41" spans="1:16" s="88" customFormat="1" ht="13.5" customHeight="1" x14ac:dyDescent="0.25">
      <c r="A41" s="88" t="str">
        <f t="shared" si="5"/>
        <v/>
      </c>
      <c r="B41" s="131" t="str">
        <f t="shared" si="0"/>
        <v/>
      </c>
      <c r="C41" s="132" t="str">
        <f t="shared" si="6"/>
        <v/>
      </c>
      <c r="D41" s="132" t="str">
        <f t="shared" si="9"/>
        <v/>
      </c>
      <c r="E41" s="133" t="e">
        <f t="shared" si="1"/>
        <v>#VALUE!</v>
      </c>
      <c r="F41" s="132" t="e">
        <f t="shared" si="11"/>
        <v>#VALUE!</v>
      </c>
      <c r="G41" s="132" t="str">
        <f t="shared" si="7"/>
        <v/>
      </c>
      <c r="H41" s="132" t="str">
        <f t="shared" si="8"/>
        <v/>
      </c>
      <c r="I41" s="132" t="e">
        <f t="shared" si="3"/>
        <v>#VALUE!</v>
      </c>
      <c r="J41" s="132" t="e">
        <f>SUM($H$27:$H41)</f>
        <v>#VALUE!</v>
      </c>
      <c r="K41" s="128"/>
      <c r="L41" s="127"/>
      <c r="M41" s="127"/>
      <c r="N41" s="127"/>
      <c r="O41" s="129" t="e">
        <f t="shared" si="12"/>
        <v>#VALUE!</v>
      </c>
      <c r="P41" s="130" t="e">
        <f t="shared" si="4"/>
        <v>#VALUE!</v>
      </c>
    </row>
    <row r="42" spans="1:16" s="88" customFormat="1" ht="13.5" customHeight="1" x14ac:dyDescent="0.25">
      <c r="A42" s="88" t="str">
        <f t="shared" si="5"/>
        <v/>
      </c>
      <c r="B42" s="131" t="str">
        <f t="shared" si="0"/>
        <v/>
      </c>
      <c r="C42" s="132" t="str">
        <f t="shared" si="6"/>
        <v/>
      </c>
      <c r="D42" s="132" t="str">
        <f t="shared" si="9"/>
        <v/>
      </c>
      <c r="E42" s="133" t="e">
        <f t="shared" si="1"/>
        <v>#VALUE!</v>
      </c>
      <c r="F42" s="132" t="e">
        <f t="shared" si="11"/>
        <v>#VALUE!</v>
      </c>
      <c r="G42" s="132" t="str">
        <f t="shared" si="7"/>
        <v/>
      </c>
      <c r="H42" s="132" t="str">
        <f t="shared" si="8"/>
        <v/>
      </c>
      <c r="I42" s="132" t="e">
        <f t="shared" si="3"/>
        <v>#VALUE!</v>
      </c>
      <c r="J42" s="132" t="e">
        <f>SUM($H$27:$H42)</f>
        <v>#VALUE!</v>
      </c>
      <c r="K42" s="128"/>
      <c r="L42" s="127"/>
      <c r="M42" s="127"/>
      <c r="N42" s="127"/>
      <c r="O42" s="129" t="e">
        <f t="shared" si="12"/>
        <v>#VALUE!</v>
      </c>
      <c r="P42" s="130" t="e">
        <f t="shared" si="4"/>
        <v>#VALUE!</v>
      </c>
    </row>
    <row r="43" spans="1:16" s="88" customFormat="1" ht="13.5" customHeight="1" x14ac:dyDescent="0.25">
      <c r="A43" s="88" t="str">
        <f t="shared" si="5"/>
        <v/>
      </c>
      <c r="B43" s="131" t="str">
        <f t="shared" si="0"/>
        <v/>
      </c>
      <c r="C43" s="132" t="str">
        <f t="shared" si="6"/>
        <v/>
      </c>
      <c r="D43" s="132" t="str">
        <f t="shared" si="9"/>
        <v/>
      </c>
      <c r="E43" s="133" t="e">
        <f t="shared" si="1"/>
        <v>#VALUE!</v>
      </c>
      <c r="F43" s="132" t="e">
        <f t="shared" si="11"/>
        <v>#VALUE!</v>
      </c>
      <c r="G43" s="132" t="str">
        <f t="shared" si="7"/>
        <v/>
      </c>
      <c r="H43" s="132" t="str">
        <f t="shared" si="8"/>
        <v/>
      </c>
      <c r="I43" s="132" t="e">
        <f t="shared" si="3"/>
        <v>#VALUE!</v>
      </c>
      <c r="J43" s="132" t="e">
        <f>SUM($H$27:$H43)</f>
        <v>#VALUE!</v>
      </c>
      <c r="K43" s="128"/>
      <c r="L43" s="127"/>
      <c r="M43" s="127"/>
      <c r="N43" s="127"/>
      <c r="O43" s="129" t="e">
        <f t="shared" si="12"/>
        <v>#VALUE!</v>
      </c>
      <c r="P43" s="130" t="e">
        <f t="shared" si="4"/>
        <v>#VALUE!</v>
      </c>
    </row>
    <row r="44" spans="1:16" s="88" customFormat="1" ht="13.5" customHeight="1" x14ac:dyDescent="0.25">
      <c r="A44" s="88" t="str">
        <f t="shared" si="5"/>
        <v/>
      </c>
      <c r="B44" s="131" t="str">
        <f t="shared" si="0"/>
        <v/>
      </c>
      <c r="C44" s="132" t="str">
        <f t="shared" si="6"/>
        <v/>
      </c>
      <c r="D44" s="132" t="str">
        <f t="shared" si="9"/>
        <v/>
      </c>
      <c r="E44" s="133" t="e">
        <f t="shared" si="1"/>
        <v>#VALUE!</v>
      </c>
      <c r="F44" s="132" t="e">
        <f t="shared" si="11"/>
        <v>#VALUE!</v>
      </c>
      <c r="G44" s="132" t="str">
        <f t="shared" si="7"/>
        <v/>
      </c>
      <c r="H44" s="132" t="str">
        <f t="shared" si="8"/>
        <v/>
      </c>
      <c r="I44" s="132" t="e">
        <f t="shared" si="3"/>
        <v>#VALUE!</v>
      </c>
      <c r="J44" s="132" t="e">
        <f>SUM($H$27:$H44)</f>
        <v>#VALUE!</v>
      </c>
      <c r="L44" s="134"/>
      <c r="M44" s="134"/>
      <c r="N44" s="134"/>
      <c r="O44" s="129" t="e">
        <f t="shared" si="12"/>
        <v>#VALUE!</v>
      </c>
      <c r="P44" s="130" t="e">
        <f t="shared" si="4"/>
        <v>#VALUE!</v>
      </c>
    </row>
    <row r="45" spans="1:16" s="88" customFormat="1" ht="13.5" customHeight="1" x14ac:dyDescent="0.25">
      <c r="A45" s="88" t="str">
        <f t="shared" si="5"/>
        <v/>
      </c>
      <c r="B45" s="131" t="str">
        <f t="shared" si="0"/>
        <v/>
      </c>
      <c r="C45" s="132" t="str">
        <f t="shared" si="6"/>
        <v/>
      </c>
      <c r="D45" s="132" t="str">
        <f t="shared" si="9"/>
        <v/>
      </c>
      <c r="E45" s="133" t="e">
        <f t="shared" si="1"/>
        <v>#VALUE!</v>
      </c>
      <c r="F45" s="132" t="e">
        <f t="shared" si="11"/>
        <v>#VALUE!</v>
      </c>
      <c r="G45" s="132" t="str">
        <f t="shared" si="7"/>
        <v/>
      </c>
      <c r="H45" s="132" t="str">
        <f t="shared" si="8"/>
        <v/>
      </c>
      <c r="I45" s="132" t="e">
        <f t="shared" si="3"/>
        <v>#VALUE!</v>
      </c>
      <c r="J45" s="132" t="e">
        <f>SUM($H$27:$H45)</f>
        <v>#VALUE!</v>
      </c>
      <c r="L45" s="134"/>
      <c r="M45" s="134"/>
      <c r="N45" s="134"/>
      <c r="O45" s="129" t="e">
        <f t="shared" si="12"/>
        <v>#VALUE!</v>
      </c>
      <c r="P45" s="130" t="e">
        <f t="shared" si="4"/>
        <v>#VALUE!</v>
      </c>
    </row>
    <row r="46" spans="1:16" s="88" customFormat="1" ht="13.5" customHeight="1" x14ac:dyDescent="0.25">
      <c r="A46" s="88" t="str">
        <f t="shared" si="5"/>
        <v/>
      </c>
      <c r="B46" s="131" t="str">
        <f t="shared" si="0"/>
        <v/>
      </c>
      <c r="C46" s="132" t="str">
        <f t="shared" si="6"/>
        <v/>
      </c>
      <c r="D46" s="132" t="str">
        <f t="shared" si="9"/>
        <v/>
      </c>
      <c r="E46" s="133" t="e">
        <f t="shared" si="1"/>
        <v>#VALUE!</v>
      </c>
      <c r="F46" s="132" t="e">
        <f t="shared" si="11"/>
        <v>#VALUE!</v>
      </c>
      <c r="G46" s="132" t="str">
        <f t="shared" si="7"/>
        <v/>
      </c>
      <c r="H46" s="132" t="str">
        <f t="shared" si="8"/>
        <v/>
      </c>
      <c r="I46" s="132" t="e">
        <f t="shared" si="3"/>
        <v>#VALUE!</v>
      </c>
      <c r="J46" s="132" t="e">
        <f>SUM($H$27:$H46)</f>
        <v>#VALUE!</v>
      </c>
      <c r="L46" s="134"/>
      <c r="M46" s="134"/>
      <c r="N46" s="134"/>
      <c r="O46" s="129" t="e">
        <f t="shared" si="12"/>
        <v>#VALUE!</v>
      </c>
      <c r="P46" s="130" t="e">
        <f t="shared" si="4"/>
        <v>#VALUE!</v>
      </c>
    </row>
    <row r="47" spans="1:16" s="88" customFormat="1" ht="13.5" customHeight="1" x14ac:dyDescent="0.25">
      <c r="A47" s="88" t="str">
        <f t="shared" si="5"/>
        <v/>
      </c>
      <c r="B47" s="131" t="str">
        <f t="shared" si="0"/>
        <v/>
      </c>
      <c r="C47" s="132" t="str">
        <f t="shared" si="6"/>
        <v/>
      </c>
      <c r="D47" s="132" t="str">
        <f t="shared" si="9"/>
        <v/>
      </c>
      <c r="E47" s="133" t="e">
        <f t="shared" si="1"/>
        <v>#VALUE!</v>
      </c>
      <c r="F47" s="132" t="e">
        <f t="shared" si="11"/>
        <v>#VALUE!</v>
      </c>
      <c r="G47" s="132" t="str">
        <f t="shared" si="7"/>
        <v/>
      </c>
      <c r="H47" s="132" t="str">
        <f t="shared" si="8"/>
        <v/>
      </c>
      <c r="I47" s="132" t="e">
        <f t="shared" si="3"/>
        <v>#VALUE!</v>
      </c>
      <c r="J47" s="132" t="e">
        <f>SUM($H$27:$H47)</f>
        <v>#VALUE!</v>
      </c>
      <c r="L47" s="134"/>
      <c r="M47" s="134"/>
      <c r="N47" s="134"/>
      <c r="O47" s="129" t="e">
        <f t="shared" si="12"/>
        <v>#VALUE!</v>
      </c>
      <c r="P47" s="130" t="e">
        <f t="shared" si="4"/>
        <v>#VALUE!</v>
      </c>
    </row>
    <row r="48" spans="1:16" s="88" customFormat="1" ht="13.5" customHeight="1" x14ac:dyDescent="0.25">
      <c r="A48" s="88" t="str">
        <f t="shared" si="5"/>
        <v/>
      </c>
      <c r="B48" s="131" t="str">
        <f t="shared" si="0"/>
        <v/>
      </c>
      <c r="C48" s="132" t="str">
        <f t="shared" si="6"/>
        <v/>
      </c>
      <c r="D48" s="132" t="str">
        <f t="shared" si="9"/>
        <v/>
      </c>
      <c r="E48" s="133" t="e">
        <f t="shared" si="1"/>
        <v>#VALUE!</v>
      </c>
      <c r="F48" s="132" t="e">
        <f t="shared" si="11"/>
        <v>#VALUE!</v>
      </c>
      <c r="G48" s="132" t="str">
        <f t="shared" si="7"/>
        <v/>
      </c>
      <c r="H48" s="132" t="str">
        <f t="shared" si="8"/>
        <v/>
      </c>
      <c r="I48" s="132" t="e">
        <f t="shared" si="3"/>
        <v>#VALUE!</v>
      </c>
      <c r="J48" s="132" t="e">
        <f>SUM($H$27:$H48)</f>
        <v>#VALUE!</v>
      </c>
      <c r="L48" s="134"/>
      <c r="M48" s="134"/>
      <c r="N48" s="134"/>
      <c r="O48" s="129" t="e">
        <f t="shared" si="12"/>
        <v>#VALUE!</v>
      </c>
      <c r="P48" s="130" t="e">
        <f t="shared" si="4"/>
        <v>#VALUE!</v>
      </c>
    </row>
    <row r="49" spans="1:16" s="88" customFormat="1" ht="13.5" customHeight="1" x14ac:dyDescent="0.25">
      <c r="A49" s="88" t="str">
        <f t="shared" si="5"/>
        <v/>
      </c>
      <c r="B49" s="131" t="str">
        <f t="shared" si="0"/>
        <v/>
      </c>
      <c r="C49" s="132" t="str">
        <f t="shared" si="6"/>
        <v/>
      </c>
      <c r="D49" s="132" t="str">
        <f t="shared" si="9"/>
        <v/>
      </c>
      <c r="E49" s="133" t="e">
        <f t="shared" si="1"/>
        <v>#VALUE!</v>
      </c>
      <c r="F49" s="132" t="e">
        <f t="shared" si="11"/>
        <v>#VALUE!</v>
      </c>
      <c r="G49" s="132" t="str">
        <f t="shared" si="7"/>
        <v/>
      </c>
      <c r="H49" s="132" t="str">
        <f t="shared" si="8"/>
        <v/>
      </c>
      <c r="I49" s="132" t="e">
        <f>IF(AND(Pay_Num&lt;&gt;"",Sched_Pay+Extra_Pay&lt;Beg_Bal),Beg_Bal-Princ,IF(Pay_Num&lt;&gt;"",0,""))</f>
        <v>#VALUE!</v>
      </c>
      <c r="J49" s="132" t="e">
        <f>SUM($H$27:$H49)</f>
        <v>#VALUE!</v>
      </c>
      <c r="L49" s="134"/>
      <c r="M49" s="134"/>
      <c r="N49" s="134"/>
      <c r="O49" s="129" t="e">
        <f t="shared" si="12"/>
        <v>#VALUE!</v>
      </c>
      <c r="P49" s="130" t="e">
        <f t="shared" si="4"/>
        <v>#VALUE!</v>
      </c>
    </row>
    <row r="50" spans="1:16" s="88" customFormat="1" ht="13.5" customHeight="1" x14ac:dyDescent="0.25">
      <c r="A50" s="135" t="str">
        <f t="shared" si="5"/>
        <v/>
      </c>
      <c r="B50" s="136" t="str">
        <f t="shared" si="0"/>
        <v/>
      </c>
      <c r="C50" s="137" t="str">
        <f t="shared" si="6"/>
        <v/>
      </c>
      <c r="D50" s="137" t="str">
        <f t="shared" si="9"/>
        <v/>
      </c>
      <c r="E50" s="138" t="e">
        <f t="shared" si="1"/>
        <v>#VALUE!</v>
      </c>
      <c r="F50" s="137" t="e">
        <f t="shared" si="11"/>
        <v>#VALUE!</v>
      </c>
      <c r="G50" s="137" t="str">
        <f t="shared" si="7"/>
        <v/>
      </c>
      <c r="H50" s="137" t="str">
        <f t="shared" si="8"/>
        <v/>
      </c>
      <c r="I50" s="137" t="e">
        <f t="shared" si="3"/>
        <v>#VALUE!</v>
      </c>
      <c r="J50" s="137" t="e">
        <f>SUM($H$27:$H50)</f>
        <v>#VALUE!</v>
      </c>
      <c r="K50" s="135">
        <f>K38+1</f>
        <v>2</v>
      </c>
      <c r="L50" s="139" t="e">
        <f>AVERAGE(I38:I49)</f>
        <v>#VALUE!</v>
      </c>
      <c r="M50" s="139" t="e">
        <f>L50*H$20</f>
        <v>#VALUE!</v>
      </c>
      <c r="N50" s="139" t="e">
        <f>M50/(1+H$19)</f>
        <v>#VALUE!</v>
      </c>
      <c r="O50" s="140" t="e">
        <f>N$50/12</f>
        <v>#VALUE!</v>
      </c>
      <c r="P50" s="141" t="e">
        <f t="shared" si="4"/>
        <v>#VALUE!</v>
      </c>
    </row>
    <row r="51" spans="1:16" s="88" customFormat="1" ht="13.5" customHeight="1" x14ac:dyDescent="0.25">
      <c r="A51" s="88" t="str">
        <f t="shared" si="5"/>
        <v/>
      </c>
      <c r="B51" s="131" t="str">
        <f t="shared" si="0"/>
        <v/>
      </c>
      <c r="C51" s="132" t="str">
        <f t="shared" si="6"/>
        <v/>
      </c>
      <c r="D51" s="132" t="str">
        <f t="shared" si="9"/>
        <v/>
      </c>
      <c r="E51" s="133" t="e">
        <f t="shared" si="1"/>
        <v>#VALUE!</v>
      </c>
      <c r="F51" s="132" t="e">
        <f t="shared" si="11"/>
        <v>#VALUE!</v>
      </c>
      <c r="G51" s="132" t="str">
        <f t="shared" si="7"/>
        <v/>
      </c>
      <c r="H51" s="132" t="str">
        <f t="shared" si="8"/>
        <v/>
      </c>
      <c r="I51" s="132" t="e">
        <f t="shared" si="3"/>
        <v>#VALUE!</v>
      </c>
      <c r="J51" s="132" t="e">
        <f>SUM($H$27:$H51)</f>
        <v>#VALUE!</v>
      </c>
      <c r="K51" s="128"/>
      <c r="L51" s="127"/>
      <c r="M51" s="127"/>
      <c r="N51" s="127"/>
      <c r="O51" s="129" t="e">
        <f>O62</f>
        <v>#VALUE!</v>
      </c>
      <c r="P51" s="130" t="e">
        <f t="shared" si="4"/>
        <v>#VALUE!</v>
      </c>
    </row>
    <row r="52" spans="1:16" s="88" customFormat="1" ht="13.5" customHeight="1" x14ac:dyDescent="0.25">
      <c r="A52" s="88" t="str">
        <f t="shared" si="5"/>
        <v/>
      </c>
      <c r="B52" s="131" t="str">
        <f t="shared" si="0"/>
        <v/>
      </c>
      <c r="C52" s="132" t="str">
        <f t="shared" si="6"/>
        <v/>
      </c>
      <c r="D52" s="132" t="str">
        <f t="shared" si="9"/>
        <v/>
      </c>
      <c r="E52" s="133" t="e">
        <f t="shared" si="1"/>
        <v>#VALUE!</v>
      </c>
      <c r="F52" s="132" t="e">
        <f t="shared" si="11"/>
        <v>#VALUE!</v>
      </c>
      <c r="G52" s="132" t="str">
        <f t="shared" si="7"/>
        <v/>
      </c>
      <c r="H52" s="132" t="str">
        <f t="shared" si="8"/>
        <v/>
      </c>
      <c r="I52" s="132" t="e">
        <f t="shared" si="3"/>
        <v>#VALUE!</v>
      </c>
      <c r="J52" s="132" t="e">
        <f>SUM($H$27:$H52)</f>
        <v>#VALUE!</v>
      </c>
      <c r="K52" s="128"/>
      <c r="L52" s="127"/>
      <c r="M52" s="127"/>
      <c r="N52" s="127"/>
      <c r="O52" s="129" t="e">
        <f>O62</f>
        <v>#VALUE!</v>
      </c>
      <c r="P52" s="130" t="e">
        <f t="shared" si="4"/>
        <v>#VALUE!</v>
      </c>
    </row>
    <row r="53" spans="1:16" s="88" customFormat="1" ht="13.5" customHeight="1" x14ac:dyDescent="0.25">
      <c r="A53" s="88" t="str">
        <f t="shared" si="5"/>
        <v/>
      </c>
      <c r="B53" s="131" t="str">
        <f t="shared" si="0"/>
        <v/>
      </c>
      <c r="C53" s="132" t="str">
        <f t="shared" si="6"/>
        <v/>
      </c>
      <c r="D53" s="132" t="str">
        <f t="shared" si="9"/>
        <v/>
      </c>
      <c r="E53" s="133" t="e">
        <f t="shared" si="1"/>
        <v>#VALUE!</v>
      </c>
      <c r="F53" s="132" t="e">
        <f t="shared" si="11"/>
        <v>#VALUE!</v>
      </c>
      <c r="G53" s="132" t="str">
        <f t="shared" si="7"/>
        <v/>
      </c>
      <c r="H53" s="132" t="str">
        <f t="shared" si="8"/>
        <v/>
      </c>
      <c r="I53" s="132" t="e">
        <f t="shared" si="3"/>
        <v>#VALUE!</v>
      </c>
      <c r="J53" s="132" t="e">
        <f>SUM($H$27:$H53)</f>
        <v>#VALUE!</v>
      </c>
      <c r="K53" s="128"/>
      <c r="L53" s="127"/>
      <c r="M53" s="127"/>
      <c r="N53" s="127"/>
      <c r="O53" s="129" t="e">
        <f>O62</f>
        <v>#VALUE!</v>
      </c>
      <c r="P53" s="130" t="e">
        <f t="shared" si="4"/>
        <v>#VALUE!</v>
      </c>
    </row>
    <row r="54" spans="1:16" s="88" customFormat="1" ht="13.5" customHeight="1" x14ac:dyDescent="0.25">
      <c r="A54" s="88" t="str">
        <f t="shared" si="5"/>
        <v/>
      </c>
      <c r="B54" s="131" t="str">
        <f t="shared" si="0"/>
        <v/>
      </c>
      <c r="C54" s="132" t="str">
        <f t="shared" si="6"/>
        <v/>
      </c>
      <c r="D54" s="132" t="str">
        <f t="shared" si="9"/>
        <v/>
      </c>
      <c r="E54" s="133" t="e">
        <f t="shared" si="1"/>
        <v>#VALUE!</v>
      </c>
      <c r="F54" s="132" t="e">
        <f t="shared" si="11"/>
        <v>#VALUE!</v>
      </c>
      <c r="G54" s="132" t="str">
        <f t="shared" si="7"/>
        <v/>
      </c>
      <c r="H54" s="132" t="str">
        <f t="shared" si="8"/>
        <v/>
      </c>
      <c r="I54" s="132" t="e">
        <f t="shared" si="3"/>
        <v>#VALUE!</v>
      </c>
      <c r="J54" s="132" t="e">
        <f>SUM($H$27:$H54)</f>
        <v>#VALUE!</v>
      </c>
      <c r="K54" s="128"/>
      <c r="L54" s="127"/>
      <c r="M54" s="127"/>
      <c r="N54" s="127"/>
      <c r="O54" s="129" t="e">
        <f>O62</f>
        <v>#VALUE!</v>
      </c>
      <c r="P54" s="130" t="e">
        <f t="shared" si="4"/>
        <v>#VALUE!</v>
      </c>
    </row>
    <row r="55" spans="1:16" s="88" customFormat="1" ht="13.5" customHeight="1" x14ac:dyDescent="0.25">
      <c r="A55" s="88" t="str">
        <f t="shared" si="5"/>
        <v/>
      </c>
      <c r="B55" s="131" t="str">
        <f t="shared" si="0"/>
        <v/>
      </c>
      <c r="C55" s="132" t="str">
        <f t="shared" si="6"/>
        <v/>
      </c>
      <c r="D55" s="132" t="str">
        <f t="shared" si="9"/>
        <v/>
      </c>
      <c r="E55" s="133" t="e">
        <f t="shared" si="1"/>
        <v>#VALUE!</v>
      </c>
      <c r="F55" s="132" t="e">
        <f t="shared" si="11"/>
        <v>#VALUE!</v>
      </c>
      <c r="G55" s="132" t="str">
        <f t="shared" si="7"/>
        <v/>
      </c>
      <c r="H55" s="132" t="str">
        <f t="shared" si="8"/>
        <v/>
      </c>
      <c r="I55" s="132" t="e">
        <f t="shared" si="3"/>
        <v>#VALUE!</v>
      </c>
      <c r="J55" s="132" t="e">
        <f>SUM($H$27:$H55)</f>
        <v>#VALUE!</v>
      </c>
      <c r="K55" s="128"/>
      <c r="L55" s="127"/>
      <c r="M55" s="127"/>
      <c r="N55" s="127"/>
      <c r="O55" s="129" t="e">
        <f>O62</f>
        <v>#VALUE!</v>
      </c>
      <c r="P55" s="130" t="e">
        <f t="shared" si="4"/>
        <v>#VALUE!</v>
      </c>
    </row>
    <row r="56" spans="1:16" s="88" customFormat="1" ht="13.5" customHeight="1" x14ac:dyDescent="0.25">
      <c r="A56" s="88" t="str">
        <f t="shared" si="5"/>
        <v/>
      </c>
      <c r="B56" s="131" t="str">
        <f t="shared" si="0"/>
        <v/>
      </c>
      <c r="C56" s="132" t="str">
        <f t="shared" si="6"/>
        <v/>
      </c>
      <c r="D56" s="132" t="str">
        <f t="shared" si="9"/>
        <v/>
      </c>
      <c r="E56" s="133" t="e">
        <f t="shared" si="1"/>
        <v>#VALUE!</v>
      </c>
      <c r="F56" s="132" t="e">
        <f t="shared" si="11"/>
        <v>#VALUE!</v>
      </c>
      <c r="G56" s="132" t="str">
        <f t="shared" si="7"/>
        <v/>
      </c>
      <c r="H56" s="132" t="str">
        <f t="shared" si="8"/>
        <v/>
      </c>
      <c r="I56" s="132" t="e">
        <f t="shared" si="3"/>
        <v>#VALUE!</v>
      </c>
      <c r="J56" s="132" t="e">
        <f>SUM($H$27:$H56)</f>
        <v>#VALUE!</v>
      </c>
      <c r="L56" s="134"/>
      <c r="M56" s="134"/>
      <c r="N56" s="134"/>
      <c r="O56" s="129" t="e">
        <f>O62</f>
        <v>#VALUE!</v>
      </c>
      <c r="P56" s="130" t="e">
        <f t="shared" si="4"/>
        <v>#VALUE!</v>
      </c>
    </row>
    <row r="57" spans="1:16" s="88" customFormat="1" ht="13.5" customHeight="1" x14ac:dyDescent="0.25">
      <c r="A57" s="88" t="str">
        <f t="shared" si="5"/>
        <v/>
      </c>
      <c r="B57" s="131" t="str">
        <f t="shared" si="0"/>
        <v/>
      </c>
      <c r="C57" s="132" t="str">
        <f t="shared" si="6"/>
        <v/>
      </c>
      <c r="D57" s="132" t="str">
        <f t="shared" si="9"/>
        <v/>
      </c>
      <c r="E57" s="133" t="e">
        <f t="shared" si="1"/>
        <v>#VALUE!</v>
      </c>
      <c r="F57" s="132" t="e">
        <f t="shared" si="11"/>
        <v>#VALUE!</v>
      </c>
      <c r="G57" s="132" t="str">
        <f t="shared" si="7"/>
        <v/>
      </c>
      <c r="H57" s="132" t="str">
        <f t="shared" si="8"/>
        <v/>
      </c>
      <c r="I57" s="132" t="e">
        <f t="shared" si="3"/>
        <v>#VALUE!</v>
      </c>
      <c r="J57" s="132" t="e">
        <f>SUM($H$27:$H57)</f>
        <v>#VALUE!</v>
      </c>
      <c r="L57" s="134"/>
      <c r="M57" s="134"/>
      <c r="N57" s="134"/>
      <c r="O57" s="129" t="e">
        <f>O62</f>
        <v>#VALUE!</v>
      </c>
      <c r="P57" s="130" t="e">
        <f t="shared" si="4"/>
        <v>#VALUE!</v>
      </c>
    </row>
    <row r="58" spans="1:16" s="88" customFormat="1" ht="13.5" customHeight="1" x14ac:dyDescent="0.25">
      <c r="A58" s="88" t="str">
        <f t="shared" si="5"/>
        <v/>
      </c>
      <c r="B58" s="131" t="str">
        <f t="shared" si="0"/>
        <v/>
      </c>
      <c r="C58" s="132" t="str">
        <f t="shared" si="6"/>
        <v/>
      </c>
      <c r="D58" s="132" t="str">
        <f t="shared" si="9"/>
        <v/>
      </c>
      <c r="E58" s="133" t="e">
        <f t="shared" si="1"/>
        <v>#VALUE!</v>
      </c>
      <c r="F58" s="132" t="e">
        <f t="shared" si="11"/>
        <v>#VALUE!</v>
      </c>
      <c r="G58" s="132" t="str">
        <f t="shared" si="7"/>
        <v/>
      </c>
      <c r="H58" s="132" t="str">
        <f t="shared" si="8"/>
        <v/>
      </c>
      <c r="I58" s="132" t="e">
        <f t="shared" si="3"/>
        <v>#VALUE!</v>
      </c>
      <c r="J58" s="132" t="e">
        <f>SUM($H$27:$H58)</f>
        <v>#VALUE!</v>
      </c>
      <c r="L58" s="134"/>
      <c r="M58" s="134"/>
      <c r="N58" s="134"/>
      <c r="O58" s="129" t="e">
        <f>O62</f>
        <v>#VALUE!</v>
      </c>
      <c r="P58" s="130" t="e">
        <f t="shared" si="4"/>
        <v>#VALUE!</v>
      </c>
    </row>
    <row r="59" spans="1:16" s="88" customFormat="1" ht="13.5" customHeight="1" x14ac:dyDescent="0.25">
      <c r="A59" s="88" t="str">
        <f t="shared" si="5"/>
        <v/>
      </c>
      <c r="B59" s="131" t="str">
        <f t="shared" si="0"/>
        <v/>
      </c>
      <c r="C59" s="132" t="str">
        <f t="shared" si="6"/>
        <v/>
      </c>
      <c r="D59" s="132" t="str">
        <f t="shared" si="9"/>
        <v/>
      </c>
      <c r="E59" s="133" t="e">
        <f t="shared" si="1"/>
        <v>#VALUE!</v>
      </c>
      <c r="F59" s="132" t="e">
        <f t="shared" si="11"/>
        <v>#VALUE!</v>
      </c>
      <c r="G59" s="132" t="str">
        <f t="shared" si="7"/>
        <v/>
      </c>
      <c r="H59" s="132" t="str">
        <f t="shared" si="8"/>
        <v/>
      </c>
      <c r="I59" s="132" t="e">
        <f t="shared" si="3"/>
        <v>#VALUE!</v>
      </c>
      <c r="J59" s="132" t="e">
        <f>SUM($H$27:$H59)</f>
        <v>#VALUE!</v>
      </c>
      <c r="L59" s="134"/>
      <c r="M59" s="134"/>
      <c r="N59" s="134"/>
      <c r="O59" s="129" t="e">
        <f>O62</f>
        <v>#VALUE!</v>
      </c>
      <c r="P59" s="130" t="e">
        <f t="shared" si="4"/>
        <v>#VALUE!</v>
      </c>
    </row>
    <row r="60" spans="1:16" s="88" customFormat="1" ht="13.5" customHeight="1" x14ac:dyDescent="0.25">
      <c r="A60" s="88" t="str">
        <f t="shared" si="5"/>
        <v/>
      </c>
      <c r="B60" s="131" t="str">
        <f t="shared" si="0"/>
        <v/>
      </c>
      <c r="C60" s="132" t="str">
        <f t="shared" si="6"/>
        <v/>
      </c>
      <c r="D60" s="132" t="str">
        <f t="shared" si="9"/>
        <v/>
      </c>
      <c r="E60" s="133" t="e">
        <f t="shared" si="1"/>
        <v>#VALUE!</v>
      </c>
      <c r="F60" s="132" t="e">
        <f t="shared" si="11"/>
        <v>#VALUE!</v>
      </c>
      <c r="G60" s="132" t="str">
        <f t="shared" si="7"/>
        <v/>
      </c>
      <c r="H60" s="132" t="str">
        <f t="shared" si="8"/>
        <v/>
      </c>
      <c r="I60" s="132" t="e">
        <f t="shared" si="3"/>
        <v>#VALUE!</v>
      </c>
      <c r="J60" s="132" t="e">
        <f>SUM($H$27:$H60)</f>
        <v>#VALUE!</v>
      </c>
      <c r="L60" s="134"/>
      <c r="M60" s="134"/>
      <c r="N60" s="134"/>
      <c r="O60" s="129" t="e">
        <f>O62</f>
        <v>#VALUE!</v>
      </c>
      <c r="P60" s="130" t="e">
        <f t="shared" si="4"/>
        <v>#VALUE!</v>
      </c>
    </row>
    <row r="61" spans="1:16" s="88" customFormat="1" ht="13.5" customHeight="1" x14ac:dyDescent="0.25">
      <c r="A61" s="88" t="str">
        <f t="shared" si="5"/>
        <v/>
      </c>
      <c r="B61" s="131" t="str">
        <f t="shared" si="0"/>
        <v/>
      </c>
      <c r="C61" s="132" t="str">
        <f t="shared" si="6"/>
        <v/>
      </c>
      <c r="D61" s="132" t="str">
        <f t="shared" si="9"/>
        <v/>
      </c>
      <c r="E61" s="133" t="e">
        <f t="shared" si="1"/>
        <v>#VALUE!</v>
      </c>
      <c r="F61" s="132" t="e">
        <f t="shared" si="11"/>
        <v>#VALUE!</v>
      </c>
      <c r="G61" s="132" t="str">
        <f t="shared" si="7"/>
        <v/>
      </c>
      <c r="H61" s="132" t="str">
        <f t="shared" si="8"/>
        <v/>
      </c>
      <c r="I61" s="132" t="e">
        <f>IF(AND(Pay_Num&lt;&gt;"",Sched_Pay+Extra_Pay&lt;Beg_Bal),Beg_Bal-Princ,IF(Pay_Num&lt;&gt;"",0,""))</f>
        <v>#VALUE!</v>
      </c>
      <c r="J61" s="132" t="e">
        <f>SUM($H$27:$H61)</f>
        <v>#VALUE!</v>
      </c>
      <c r="L61" s="134"/>
      <c r="M61" s="134"/>
      <c r="N61" s="134"/>
      <c r="O61" s="129" t="e">
        <f>O62</f>
        <v>#VALUE!</v>
      </c>
      <c r="P61" s="130" t="e">
        <f t="shared" si="4"/>
        <v>#VALUE!</v>
      </c>
    </row>
    <row r="62" spans="1:16" s="135" customFormat="1" ht="13.5" customHeight="1" x14ac:dyDescent="0.25">
      <c r="A62" s="135" t="str">
        <f t="shared" si="5"/>
        <v/>
      </c>
      <c r="B62" s="136" t="str">
        <f t="shared" si="0"/>
        <v/>
      </c>
      <c r="C62" s="137" t="str">
        <f t="shared" si="6"/>
        <v/>
      </c>
      <c r="D62" s="137" t="str">
        <f t="shared" si="9"/>
        <v/>
      </c>
      <c r="E62" s="138" t="e">
        <f t="shared" si="1"/>
        <v>#VALUE!</v>
      </c>
      <c r="F62" s="137" t="e">
        <f t="shared" si="11"/>
        <v>#VALUE!</v>
      </c>
      <c r="G62" s="137" t="str">
        <f t="shared" si="7"/>
        <v/>
      </c>
      <c r="H62" s="137" t="str">
        <f t="shared" si="8"/>
        <v/>
      </c>
      <c r="I62" s="137" t="e">
        <f t="shared" si="3"/>
        <v>#VALUE!</v>
      </c>
      <c r="J62" s="137" t="e">
        <f>SUM($H$27:$H62)</f>
        <v>#VALUE!</v>
      </c>
      <c r="K62" s="135">
        <f>K50+1</f>
        <v>3</v>
      </c>
      <c r="L62" s="139" t="e">
        <f>AVERAGE(I50:I61)</f>
        <v>#VALUE!</v>
      </c>
      <c r="M62" s="139" t="e">
        <f>L62*H$20</f>
        <v>#VALUE!</v>
      </c>
      <c r="N62" s="139" t="e">
        <f>M62/(1+H$19)</f>
        <v>#VALUE!</v>
      </c>
      <c r="O62" s="140" t="e">
        <f>N62/12</f>
        <v>#VALUE!</v>
      </c>
      <c r="P62" s="141" t="e">
        <f t="shared" si="4"/>
        <v>#VALUE!</v>
      </c>
    </row>
    <row r="63" spans="1:16" s="88" customFormat="1" ht="13.5" customHeight="1" x14ac:dyDescent="0.25">
      <c r="A63" s="88" t="str">
        <f t="shared" si="5"/>
        <v/>
      </c>
      <c r="B63" s="131" t="str">
        <f t="shared" si="0"/>
        <v/>
      </c>
      <c r="C63" s="132" t="str">
        <f t="shared" si="6"/>
        <v/>
      </c>
      <c r="D63" s="132" t="str">
        <f t="shared" si="9"/>
        <v/>
      </c>
      <c r="E63" s="133" t="e">
        <f t="shared" si="1"/>
        <v>#VALUE!</v>
      </c>
      <c r="F63" s="132" t="e">
        <f t="shared" si="11"/>
        <v>#VALUE!</v>
      </c>
      <c r="G63" s="132" t="str">
        <f t="shared" si="7"/>
        <v/>
      </c>
      <c r="H63" s="132" t="str">
        <f t="shared" si="8"/>
        <v/>
      </c>
      <c r="I63" s="132" t="e">
        <f t="shared" si="3"/>
        <v>#VALUE!</v>
      </c>
      <c r="J63" s="132" t="e">
        <f>SUM($H$27:$H63)</f>
        <v>#VALUE!</v>
      </c>
      <c r="K63" s="128"/>
      <c r="L63" s="127"/>
      <c r="M63" s="127"/>
      <c r="N63" s="127"/>
      <c r="O63" s="129" t="e">
        <f>O74</f>
        <v>#VALUE!</v>
      </c>
      <c r="P63" s="130" t="e">
        <f t="shared" si="4"/>
        <v>#VALUE!</v>
      </c>
    </row>
    <row r="64" spans="1:16" s="88" customFormat="1" ht="13.5" customHeight="1" x14ac:dyDescent="0.25">
      <c r="A64" s="88" t="str">
        <f t="shared" si="5"/>
        <v/>
      </c>
      <c r="B64" s="131" t="str">
        <f t="shared" si="0"/>
        <v/>
      </c>
      <c r="C64" s="132" t="str">
        <f t="shared" si="6"/>
        <v/>
      </c>
      <c r="D64" s="132" t="str">
        <f t="shared" si="9"/>
        <v/>
      </c>
      <c r="E64" s="133" t="e">
        <f t="shared" si="1"/>
        <v>#VALUE!</v>
      </c>
      <c r="F64" s="132" t="e">
        <f t="shared" si="11"/>
        <v>#VALUE!</v>
      </c>
      <c r="G64" s="132" t="str">
        <f t="shared" si="7"/>
        <v/>
      </c>
      <c r="H64" s="132" t="str">
        <f t="shared" si="8"/>
        <v/>
      </c>
      <c r="I64" s="132" t="e">
        <f t="shared" si="3"/>
        <v>#VALUE!</v>
      </c>
      <c r="J64" s="132" t="e">
        <f>SUM($H$27:$H64)</f>
        <v>#VALUE!</v>
      </c>
      <c r="K64" s="128"/>
      <c r="L64" s="127"/>
      <c r="M64" s="127"/>
      <c r="N64" s="127"/>
      <c r="O64" s="129" t="e">
        <f>O74</f>
        <v>#VALUE!</v>
      </c>
      <c r="P64" s="130" t="e">
        <f t="shared" si="4"/>
        <v>#VALUE!</v>
      </c>
    </row>
    <row r="65" spans="1:16" s="88" customFormat="1" ht="13.5" customHeight="1" x14ac:dyDescent="0.25">
      <c r="A65" s="88" t="str">
        <f t="shared" si="5"/>
        <v/>
      </c>
      <c r="B65" s="131" t="str">
        <f t="shared" si="0"/>
        <v/>
      </c>
      <c r="C65" s="132" t="str">
        <f t="shared" si="6"/>
        <v/>
      </c>
      <c r="D65" s="132" t="str">
        <f t="shared" si="9"/>
        <v/>
      </c>
      <c r="E65" s="133" t="e">
        <f t="shared" si="1"/>
        <v>#VALUE!</v>
      </c>
      <c r="F65" s="132" t="e">
        <f t="shared" si="11"/>
        <v>#VALUE!</v>
      </c>
      <c r="G65" s="132" t="str">
        <f t="shared" si="7"/>
        <v/>
      </c>
      <c r="H65" s="132" t="str">
        <f t="shared" si="8"/>
        <v/>
      </c>
      <c r="I65" s="132" t="e">
        <f t="shared" si="3"/>
        <v>#VALUE!</v>
      </c>
      <c r="J65" s="132" t="e">
        <f>SUM($H$27:$H65)</f>
        <v>#VALUE!</v>
      </c>
      <c r="K65" s="128"/>
      <c r="L65" s="127"/>
      <c r="M65" s="127"/>
      <c r="N65" s="127"/>
      <c r="O65" s="129" t="e">
        <f>O74</f>
        <v>#VALUE!</v>
      </c>
      <c r="P65" s="130" t="e">
        <f t="shared" si="4"/>
        <v>#VALUE!</v>
      </c>
    </row>
    <row r="66" spans="1:16" s="88" customFormat="1" ht="13.5" customHeight="1" x14ac:dyDescent="0.25">
      <c r="A66" s="88" t="str">
        <f t="shared" si="5"/>
        <v/>
      </c>
      <c r="B66" s="131" t="str">
        <f t="shared" si="0"/>
        <v/>
      </c>
      <c r="C66" s="132" t="str">
        <f t="shared" si="6"/>
        <v/>
      </c>
      <c r="D66" s="132" t="str">
        <f t="shared" si="9"/>
        <v/>
      </c>
      <c r="E66" s="133" t="e">
        <f t="shared" si="1"/>
        <v>#VALUE!</v>
      </c>
      <c r="F66" s="132" t="e">
        <f t="shared" si="11"/>
        <v>#VALUE!</v>
      </c>
      <c r="G66" s="132" t="str">
        <f t="shared" si="7"/>
        <v/>
      </c>
      <c r="H66" s="132" t="str">
        <f t="shared" si="8"/>
        <v/>
      </c>
      <c r="I66" s="132" t="e">
        <f t="shared" si="3"/>
        <v>#VALUE!</v>
      </c>
      <c r="J66" s="132" t="e">
        <f>SUM($H$27:$H66)</f>
        <v>#VALUE!</v>
      </c>
      <c r="K66" s="128"/>
      <c r="L66" s="127"/>
      <c r="M66" s="127"/>
      <c r="N66" s="127"/>
      <c r="O66" s="129" t="e">
        <f>O74</f>
        <v>#VALUE!</v>
      </c>
      <c r="P66" s="130" t="e">
        <f t="shared" si="4"/>
        <v>#VALUE!</v>
      </c>
    </row>
    <row r="67" spans="1:16" s="88" customFormat="1" ht="13.5" customHeight="1" x14ac:dyDescent="0.25">
      <c r="A67" s="88" t="str">
        <f t="shared" si="5"/>
        <v/>
      </c>
      <c r="B67" s="131" t="str">
        <f t="shared" si="0"/>
        <v/>
      </c>
      <c r="C67" s="132" t="str">
        <f t="shared" si="6"/>
        <v/>
      </c>
      <c r="D67" s="132" t="str">
        <f t="shared" si="9"/>
        <v/>
      </c>
      <c r="E67" s="133" t="e">
        <f t="shared" si="1"/>
        <v>#VALUE!</v>
      </c>
      <c r="F67" s="132" t="e">
        <f t="shared" si="11"/>
        <v>#VALUE!</v>
      </c>
      <c r="G67" s="132" t="str">
        <f t="shared" si="7"/>
        <v/>
      </c>
      <c r="H67" s="132" t="str">
        <f t="shared" si="8"/>
        <v/>
      </c>
      <c r="I67" s="132" t="e">
        <f t="shared" si="3"/>
        <v>#VALUE!</v>
      </c>
      <c r="J67" s="132" t="e">
        <f>SUM($H$27:$H67)</f>
        <v>#VALUE!</v>
      </c>
      <c r="K67" s="128"/>
      <c r="L67" s="127"/>
      <c r="M67" s="127"/>
      <c r="N67" s="127"/>
      <c r="O67" s="129" t="e">
        <f>O74</f>
        <v>#VALUE!</v>
      </c>
      <c r="P67" s="130" t="e">
        <f t="shared" si="4"/>
        <v>#VALUE!</v>
      </c>
    </row>
    <row r="68" spans="1:16" s="88" customFormat="1" ht="13.5" customHeight="1" x14ac:dyDescent="0.25">
      <c r="A68" s="88" t="str">
        <f t="shared" si="5"/>
        <v/>
      </c>
      <c r="B68" s="131" t="str">
        <f t="shared" si="0"/>
        <v/>
      </c>
      <c r="C68" s="132" t="str">
        <f t="shared" si="6"/>
        <v/>
      </c>
      <c r="D68" s="132" t="str">
        <f t="shared" si="9"/>
        <v/>
      </c>
      <c r="E68" s="133" t="e">
        <f t="shared" si="1"/>
        <v>#VALUE!</v>
      </c>
      <c r="F68" s="132" t="e">
        <f t="shared" si="11"/>
        <v>#VALUE!</v>
      </c>
      <c r="G68" s="132" t="str">
        <f t="shared" si="7"/>
        <v/>
      </c>
      <c r="H68" s="132" t="str">
        <f t="shared" si="8"/>
        <v/>
      </c>
      <c r="I68" s="132" t="e">
        <f t="shared" si="3"/>
        <v>#VALUE!</v>
      </c>
      <c r="J68" s="132" t="e">
        <f>SUM($H$27:$H68)</f>
        <v>#VALUE!</v>
      </c>
      <c r="L68" s="134"/>
      <c r="M68" s="134"/>
      <c r="N68" s="134"/>
      <c r="O68" s="129" t="e">
        <f>O74</f>
        <v>#VALUE!</v>
      </c>
      <c r="P68" s="130" t="e">
        <f t="shared" si="4"/>
        <v>#VALUE!</v>
      </c>
    </row>
    <row r="69" spans="1:16" s="88" customFormat="1" ht="13.5" customHeight="1" x14ac:dyDescent="0.25">
      <c r="A69" s="88" t="str">
        <f t="shared" si="5"/>
        <v/>
      </c>
      <c r="B69" s="131" t="str">
        <f t="shared" si="0"/>
        <v/>
      </c>
      <c r="C69" s="132" t="str">
        <f t="shared" si="6"/>
        <v/>
      </c>
      <c r="D69" s="132" t="str">
        <f t="shared" si="9"/>
        <v/>
      </c>
      <c r="E69" s="133" t="e">
        <f t="shared" si="1"/>
        <v>#VALUE!</v>
      </c>
      <c r="F69" s="132" t="e">
        <f t="shared" si="11"/>
        <v>#VALUE!</v>
      </c>
      <c r="G69" s="132" t="str">
        <f t="shared" si="7"/>
        <v/>
      </c>
      <c r="H69" s="132" t="str">
        <f t="shared" si="8"/>
        <v/>
      </c>
      <c r="I69" s="132" t="e">
        <f t="shared" si="3"/>
        <v>#VALUE!</v>
      </c>
      <c r="J69" s="132" t="e">
        <f>SUM($H$27:$H69)</f>
        <v>#VALUE!</v>
      </c>
      <c r="L69" s="134"/>
      <c r="M69" s="134"/>
      <c r="N69" s="134"/>
      <c r="O69" s="129" t="e">
        <f>O74</f>
        <v>#VALUE!</v>
      </c>
      <c r="P69" s="130" t="e">
        <f t="shared" si="4"/>
        <v>#VALUE!</v>
      </c>
    </row>
    <row r="70" spans="1:16" s="88" customFormat="1" ht="13.5" customHeight="1" x14ac:dyDescent="0.25">
      <c r="A70" s="88" t="str">
        <f t="shared" si="5"/>
        <v/>
      </c>
      <c r="B70" s="131" t="str">
        <f t="shared" si="0"/>
        <v/>
      </c>
      <c r="C70" s="132" t="str">
        <f t="shared" si="6"/>
        <v/>
      </c>
      <c r="D70" s="132" t="str">
        <f t="shared" si="9"/>
        <v/>
      </c>
      <c r="E70" s="133" t="e">
        <f t="shared" si="1"/>
        <v>#VALUE!</v>
      </c>
      <c r="F70" s="132" t="e">
        <f t="shared" si="11"/>
        <v>#VALUE!</v>
      </c>
      <c r="G70" s="132" t="str">
        <f t="shared" si="7"/>
        <v/>
      </c>
      <c r="H70" s="132" t="str">
        <f t="shared" si="8"/>
        <v/>
      </c>
      <c r="I70" s="132" t="e">
        <f t="shared" si="3"/>
        <v>#VALUE!</v>
      </c>
      <c r="J70" s="132" t="e">
        <f>SUM($H$27:$H70)</f>
        <v>#VALUE!</v>
      </c>
      <c r="L70" s="134"/>
      <c r="M70" s="134"/>
      <c r="N70" s="134"/>
      <c r="O70" s="129" t="e">
        <f>O74</f>
        <v>#VALUE!</v>
      </c>
      <c r="P70" s="130" t="e">
        <f t="shared" si="4"/>
        <v>#VALUE!</v>
      </c>
    </row>
    <row r="71" spans="1:16" s="88" customFormat="1" ht="13.5" customHeight="1" x14ac:dyDescent="0.25">
      <c r="A71" s="88" t="str">
        <f t="shared" si="5"/>
        <v/>
      </c>
      <c r="B71" s="131" t="str">
        <f t="shared" si="0"/>
        <v/>
      </c>
      <c r="C71" s="132" t="str">
        <f t="shared" si="6"/>
        <v/>
      </c>
      <c r="D71" s="132" t="str">
        <f t="shared" si="9"/>
        <v/>
      </c>
      <c r="E71" s="133" t="e">
        <f t="shared" si="1"/>
        <v>#VALUE!</v>
      </c>
      <c r="F71" s="132" t="e">
        <f t="shared" si="11"/>
        <v>#VALUE!</v>
      </c>
      <c r="G71" s="132" t="str">
        <f t="shared" si="7"/>
        <v/>
      </c>
      <c r="H71" s="132" t="str">
        <f t="shared" si="8"/>
        <v/>
      </c>
      <c r="I71" s="132" t="e">
        <f t="shared" si="3"/>
        <v>#VALUE!</v>
      </c>
      <c r="J71" s="132" t="e">
        <f>SUM($H$27:$H71)</f>
        <v>#VALUE!</v>
      </c>
      <c r="L71" s="134"/>
      <c r="M71" s="134"/>
      <c r="N71" s="134"/>
      <c r="O71" s="129" t="e">
        <f>O74</f>
        <v>#VALUE!</v>
      </c>
      <c r="P71" s="130" t="e">
        <f t="shared" si="4"/>
        <v>#VALUE!</v>
      </c>
    </row>
    <row r="72" spans="1:16" s="88" customFormat="1" ht="13.5" customHeight="1" x14ac:dyDescent="0.25">
      <c r="A72" s="88" t="str">
        <f t="shared" si="5"/>
        <v/>
      </c>
      <c r="B72" s="131" t="str">
        <f t="shared" si="0"/>
        <v/>
      </c>
      <c r="C72" s="132" t="str">
        <f t="shared" si="6"/>
        <v/>
      </c>
      <c r="D72" s="132" t="str">
        <f t="shared" si="9"/>
        <v/>
      </c>
      <c r="E72" s="133" t="e">
        <f t="shared" si="1"/>
        <v>#VALUE!</v>
      </c>
      <c r="F72" s="132" t="e">
        <f t="shared" si="11"/>
        <v>#VALUE!</v>
      </c>
      <c r="G72" s="132" t="str">
        <f t="shared" si="7"/>
        <v/>
      </c>
      <c r="H72" s="132" t="str">
        <f t="shared" si="8"/>
        <v/>
      </c>
      <c r="I72" s="132" t="e">
        <f t="shared" si="3"/>
        <v>#VALUE!</v>
      </c>
      <c r="J72" s="132" t="e">
        <f>SUM($H$27:$H72)</f>
        <v>#VALUE!</v>
      </c>
      <c r="L72" s="134"/>
      <c r="M72" s="134"/>
      <c r="N72" s="134"/>
      <c r="O72" s="129" t="e">
        <f>O74</f>
        <v>#VALUE!</v>
      </c>
      <c r="P72" s="130" t="e">
        <f t="shared" si="4"/>
        <v>#VALUE!</v>
      </c>
    </row>
    <row r="73" spans="1:16" s="88" customFormat="1" ht="13.5" customHeight="1" x14ac:dyDescent="0.25">
      <c r="A73" s="88" t="str">
        <f t="shared" si="5"/>
        <v/>
      </c>
      <c r="B73" s="131" t="str">
        <f t="shared" si="0"/>
        <v/>
      </c>
      <c r="C73" s="132" t="str">
        <f t="shared" si="6"/>
        <v/>
      </c>
      <c r="D73" s="132" t="str">
        <f t="shared" si="9"/>
        <v/>
      </c>
      <c r="E73" s="133" t="e">
        <f t="shared" si="1"/>
        <v>#VALUE!</v>
      </c>
      <c r="F73" s="132" t="e">
        <f t="shared" si="11"/>
        <v>#VALUE!</v>
      </c>
      <c r="G73" s="132" t="str">
        <f t="shared" si="7"/>
        <v/>
      </c>
      <c r="H73" s="132" t="str">
        <f t="shared" si="8"/>
        <v/>
      </c>
      <c r="I73" s="132" t="e">
        <f>IF(AND(Pay_Num&lt;&gt;"",Sched_Pay+Extra_Pay&lt;Beg_Bal),Beg_Bal-Princ,IF(Pay_Num&lt;&gt;"",0,""))</f>
        <v>#VALUE!</v>
      </c>
      <c r="J73" s="132" t="e">
        <f>SUM($H$27:$H73)</f>
        <v>#VALUE!</v>
      </c>
      <c r="L73" s="134"/>
      <c r="M73" s="134"/>
      <c r="N73" s="134"/>
      <c r="O73" s="129" t="e">
        <f>O74</f>
        <v>#VALUE!</v>
      </c>
      <c r="P73" s="130" t="e">
        <f t="shared" si="4"/>
        <v>#VALUE!</v>
      </c>
    </row>
    <row r="74" spans="1:16" s="135" customFormat="1" ht="13.5" customHeight="1" x14ac:dyDescent="0.25">
      <c r="A74" s="135" t="str">
        <f t="shared" si="5"/>
        <v/>
      </c>
      <c r="B74" s="136" t="str">
        <f t="shared" si="0"/>
        <v/>
      </c>
      <c r="C74" s="137" t="str">
        <f t="shared" si="6"/>
        <v/>
      </c>
      <c r="D74" s="137" t="str">
        <f t="shared" si="9"/>
        <v/>
      </c>
      <c r="E74" s="142" t="e">
        <f t="shared" si="1"/>
        <v>#VALUE!</v>
      </c>
      <c r="F74" s="137" t="e">
        <f t="shared" si="11"/>
        <v>#VALUE!</v>
      </c>
      <c r="G74" s="137" t="str">
        <f t="shared" si="7"/>
        <v/>
      </c>
      <c r="H74" s="137" t="str">
        <f t="shared" si="8"/>
        <v/>
      </c>
      <c r="I74" s="137" t="e">
        <f t="shared" si="3"/>
        <v>#VALUE!</v>
      </c>
      <c r="J74" s="137" t="e">
        <f>SUM($H$27:$H74)</f>
        <v>#VALUE!</v>
      </c>
      <c r="K74" s="135">
        <f>K62+1</f>
        <v>4</v>
      </c>
      <c r="L74" s="139" t="e">
        <f>AVERAGE(I62:I73)</f>
        <v>#VALUE!</v>
      </c>
      <c r="M74" s="139" t="e">
        <f>L74*H$20</f>
        <v>#VALUE!</v>
      </c>
      <c r="N74" s="139" t="e">
        <f>M74/(1+H$19)</f>
        <v>#VALUE!</v>
      </c>
      <c r="O74" s="140" t="e">
        <f>N74/12</f>
        <v>#VALUE!</v>
      </c>
      <c r="P74" s="141" t="e">
        <f t="shared" si="4"/>
        <v>#VALUE!</v>
      </c>
    </row>
    <row r="75" spans="1:16" s="88" customFormat="1" ht="13.5" customHeight="1" x14ac:dyDescent="0.25">
      <c r="A75" s="88" t="str">
        <f t="shared" si="5"/>
        <v/>
      </c>
      <c r="B75" s="131" t="str">
        <f t="shared" si="0"/>
        <v/>
      </c>
      <c r="C75" s="132" t="str">
        <f t="shared" si="6"/>
        <v/>
      </c>
      <c r="D75" s="132" t="str">
        <f t="shared" si="9"/>
        <v/>
      </c>
      <c r="E75" s="133" t="e">
        <f t="shared" si="1"/>
        <v>#VALUE!</v>
      </c>
      <c r="F75" s="132" t="e">
        <f t="shared" si="11"/>
        <v>#VALUE!</v>
      </c>
      <c r="G75" s="132" t="str">
        <f t="shared" si="7"/>
        <v/>
      </c>
      <c r="H75" s="132" t="str">
        <f t="shared" si="8"/>
        <v/>
      </c>
      <c r="I75" s="132" t="e">
        <f t="shared" si="3"/>
        <v>#VALUE!</v>
      </c>
      <c r="J75" s="132" t="e">
        <f>SUM($H$27:$H75)</f>
        <v>#VALUE!</v>
      </c>
      <c r="K75" s="128"/>
      <c r="L75" s="127"/>
      <c r="M75" s="127"/>
      <c r="N75" s="127"/>
      <c r="O75" s="129" t="e">
        <f>O86</f>
        <v>#VALUE!</v>
      </c>
      <c r="P75" s="130" t="e">
        <f t="shared" si="4"/>
        <v>#VALUE!</v>
      </c>
    </row>
    <row r="76" spans="1:16" s="88" customFormat="1" ht="13.5" customHeight="1" x14ac:dyDescent="0.25">
      <c r="A76" s="88" t="str">
        <f t="shared" si="5"/>
        <v/>
      </c>
      <c r="B76" s="131" t="str">
        <f t="shared" si="0"/>
        <v/>
      </c>
      <c r="C76" s="132" t="str">
        <f t="shared" si="6"/>
        <v/>
      </c>
      <c r="D76" s="132" t="str">
        <f t="shared" si="9"/>
        <v/>
      </c>
      <c r="E76" s="133" t="e">
        <f t="shared" si="1"/>
        <v>#VALUE!</v>
      </c>
      <c r="F76" s="132" t="e">
        <f t="shared" si="11"/>
        <v>#VALUE!</v>
      </c>
      <c r="G76" s="132" t="str">
        <f t="shared" si="7"/>
        <v/>
      </c>
      <c r="H76" s="132" t="str">
        <f t="shared" si="8"/>
        <v/>
      </c>
      <c r="I76" s="132" t="e">
        <f t="shared" si="3"/>
        <v>#VALUE!</v>
      </c>
      <c r="J76" s="132" t="e">
        <f>SUM($H$27:$H76)</f>
        <v>#VALUE!</v>
      </c>
      <c r="K76" s="128"/>
      <c r="L76" s="127"/>
      <c r="M76" s="127"/>
      <c r="N76" s="127"/>
      <c r="O76" s="129" t="e">
        <f>O86</f>
        <v>#VALUE!</v>
      </c>
      <c r="P76" s="130" t="e">
        <f t="shared" si="4"/>
        <v>#VALUE!</v>
      </c>
    </row>
    <row r="77" spans="1:16" s="88" customFormat="1" ht="13.5" customHeight="1" x14ac:dyDescent="0.25">
      <c r="A77" s="88" t="str">
        <f t="shared" si="5"/>
        <v/>
      </c>
      <c r="B77" s="131" t="str">
        <f t="shared" si="0"/>
        <v/>
      </c>
      <c r="C77" s="132" t="str">
        <f t="shared" si="6"/>
        <v/>
      </c>
      <c r="D77" s="132" t="str">
        <f t="shared" si="9"/>
        <v/>
      </c>
      <c r="E77" s="133" t="e">
        <f t="shared" si="1"/>
        <v>#VALUE!</v>
      </c>
      <c r="F77" s="132" t="e">
        <f t="shared" si="11"/>
        <v>#VALUE!</v>
      </c>
      <c r="G77" s="132" t="str">
        <f t="shared" si="7"/>
        <v/>
      </c>
      <c r="H77" s="132" t="str">
        <f t="shared" si="8"/>
        <v/>
      </c>
      <c r="I77" s="132" t="e">
        <f t="shared" si="3"/>
        <v>#VALUE!</v>
      </c>
      <c r="J77" s="132" t="e">
        <f>SUM($H$27:$H77)</f>
        <v>#VALUE!</v>
      </c>
      <c r="K77" s="128"/>
      <c r="L77" s="127"/>
      <c r="M77" s="127"/>
      <c r="N77" s="127"/>
      <c r="O77" s="129" t="e">
        <f>O86</f>
        <v>#VALUE!</v>
      </c>
      <c r="P77" s="130" t="e">
        <f t="shared" si="4"/>
        <v>#VALUE!</v>
      </c>
    </row>
    <row r="78" spans="1:16" s="88" customFormat="1" ht="13.5" customHeight="1" x14ac:dyDescent="0.25">
      <c r="A78" s="88" t="str">
        <f t="shared" si="5"/>
        <v/>
      </c>
      <c r="B78" s="131" t="str">
        <f t="shared" si="0"/>
        <v/>
      </c>
      <c r="C78" s="132" t="str">
        <f t="shared" si="6"/>
        <v/>
      </c>
      <c r="D78" s="132" t="str">
        <f t="shared" si="9"/>
        <v/>
      </c>
      <c r="E78" s="133" t="e">
        <f t="shared" si="1"/>
        <v>#VALUE!</v>
      </c>
      <c r="F78" s="132" t="e">
        <f t="shared" si="11"/>
        <v>#VALUE!</v>
      </c>
      <c r="G78" s="132" t="str">
        <f t="shared" si="7"/>
        <v/>
      </c>
      <c r="H78" s="132" t="str">
        <f t="shared" si="8"/>
        <v/>
      </c>
      <c r="I78" s="132" t="e">
        <f t="shared" si="3"/>
        <v>#VALUE!</v>
      </c>
      <c r="J78" s="132" t="e">
        <f>SUM($H$27:$H78)</f>
        <v>#VALUE!</v>
      </c>
      <c r="K78" s="128"/>
      <c r="L78" s="127"/>
      <c r="M78" s="127"/>
      <c r="N78" s="127"/>
      <c r="O78" s="129" t="e">
        <f>O86</f>
        <v>#VALUE!</v>
      </c>
      <c r="P78" s="130" t="e">
        <f t="shared" si="4"/>
        <v>#VALUE!</v>
      </c>
    </row>
    <row r="79" spans="1:16" s="88" customFormat="1" ht="13.5" customHeight="1" x14ac:dyDescent="0.25">
      <c r="A79" s="88" t="str">
        <f t="shared" si="5"/>
        <v/>
      </c>
      <c r="B79" s="131" t="str">
        <f t="shared" si="0"/>
        <v/>
      </c>
      <c r="C79" s="132" t="str">
        <f t="shared" si="6"/>
        <v/>
      </c>
      <c r="D79" s="132" t="str">
        <f t="shared" si="9"/>
        <v/>
      </c>
      <c r="E79" s="133" t="e">
        <f t="shared" si="1"/>
        <v>#VALUE!</v>
      </c>
      <c r="F79" s="132" t="e">
        <f t="shared" si="11"/>
        <v>#VALUE!</v>
      </c>
      <c r="G79" s="132" t="str">
        <f t="shared" si="7"/>
        <v/>
      </c>
      <c r="H79" s="132" t="str">
        <f t="shared" si="8"/>
        <v/>
      </c>
      <c r="I79" s="132" t="e">
        <f t="shared" si="3"/>
        <v>#VALUE!</v>
      </c>
      <c r="J79" s="132" t="e">
        <f>SUM($H$27:$H79)</f>
        <v>#VALUE!</v>
      </c>
      <c r="K79" s="128"/>
      <c r="L79" s="127"/>
      <c r="M79" s="127"/>
      <c r="N79" s="127"/>
      <c r="O79" s="129" t="e">
        <f>O86</f>
        <v>#VALUE!</v>
      </c>
      <c r="P79" s="130" t="e">
        <f t="shared" si="4"/>
        <v>#VALUE!</v>
      </c>
    </row>
    <row r="80" spans="1:16" s="88" customFormat="1" ht="13.5" customHeight="1" x14ac:dyDescent="0.25">
      <c r="A80" s="88" t="str">
        <f t="shared" si="5"/>
        <v/>
      </c>
      <c r="B80" s="131" t="str">
        <f t="shared" si="0"/>
        <v/>
      </c>
      <c r="C80" s="132" t="str">
        <f t="shared" si="6"/>
        <v/>
      </c>
      <c r="D80" s="132" t="str">
        <f t="shared" si="9"/>
        <v/>
      </c>
      <c r="E80" s="133" t="e">
        <f t="shared" si="1"/>
        <v>#VALUE!</v>
      </c>
      <c r="F80" s="132" t="e">
        <f t="shared" si="11"/>
        <v>#VALUE!</v>
      </c>
      <c r="G80" s="132" t="str">
        <f t="shared" si="7"/>
        <v/>
      </c>
      <c r="H80" s="132" t="str">
        <f t="shared" si="8"/>
        <v/>
      </c>
      <c r="I80" s="132" t="e">
        <f t="shared" si="3"/>
        <v>#VALUE!</v>
      </c>
      <c r="J80" s="132" t="e">
        <f>SUM($H$27:$H80)</f>
        <v>#VALUE!</v>
      </c>
      <c r="L80" s="134"/>
      <c r="M80" s="134"/>
      <c r="N80" s="134"/>
      <c r="O80" s="129" t="e">
        <f>O86</f>
        <v>#VALUE!</v>
      </c>
      <c r="P80" s="130" t="e">
        <f t="shared" si="4"/>
        <v>#VALUE!</v>
      </c>
    </row>
    <row r="81" spans="1:16" s="88" customFormat="1" ht="13.5" customHeight="1" x14ac:dyDescent="0.25">
      <c r="A81" s="88" t="str">
        <f t="shared" si="5"/>
        <v/>
      </c>
      <c r="B81" s="131" t="str">
        <f t="shared" si="0"/>
        <v/>
      </c>
      <c r="C81" s="132" t="str">
        <f t="shared" si="6"/>
        <v/>
      </c>
      <c r="D81" s="132" t="str">
        <f t="shared" si="9"/>
        <v/>
      </c>
      <c r="E81" s="133" t="e">
        <f t="shared" si="1"/>
        <v>#VALUE!</v>
      </c>
      <c r="F81" s="132" t="e">
        <f t="shared" si="11"/>
        <v>#VALUE!</v>
      </c>
      <c r="G81" s="132" t="str">
        <f t="shared" si="7"/>
        <v/>
      </c>
      <c r="H81" s="132" t="str">
        <f t="shared" si="8"/>
        <v/>
      </c>
      <c r="I81" s="132" t="e">
        <f t="shared" si="3"/>
        <v>#VALUE!</v>
      </c>
      <c r="J81" s="132" t="e">
        <f>SUM($H$27:$H81)</f>
        <v>#VALUE!</v>
      </c>
      <c r="L81" s="134"/>
      <c r="M81" s="134"/>
      <c r="N81" s="134"/>
      <c r="O81" s="129" t="e">
        <f>O86</f>
        <v>#VALUE!</v>
      </c>
      <c r="P81" s="130" t="e">
        <f t="shared" si="4"/>
        <v>#VALUE!</v>
      </c>
    </row>
    <row r="82" spans="1:16" s="88" customFormat="1" ht="13.5" customHeight="1" x14ac:dyDescent="0.25">
      <c r="A82" s="88" t="str">
        <f t="shared" si="5"/>
        <v/>
      </c>
      <c r="B82" s="131" t="str">
        <f t="shared" si="0"/>
        <v/>
      </c>
      <c r="C82" s="132" t="str">
        <f t="shared" si="6"/>
        <v/>
      </c>
      <c r="D82" s="132" t="str">
        <f t="shared" si="9"/>
        <v/>
      </c>
      <c r="E82" s="133" t="e">
        <f t="shared" si="1"/>
        <v>#VALUE!</v>
      </c>
      <c r="F82" s="132" t="e">
        <f t="shared" si="11"/>
        <v>#VALUE!</v>
      </c>
      <c r="G82" s="132" t="str">
        <f t="shared" si="7"/>
        <v/>
      </c>
      <c r="H82" s="132" t="str">
        <f t="shared" si="8"/>
        <v/>
      </c>
      <c r="I82" s="132" t="e">
        <f t="shared" si="3"/>
        <v>#VALUE!</v>
      </c>
      <c r="J82" s="132" t="e">
        <f>SUM($H$27:$H82)</f>
        <v>#VALUE!</v>
      </c>
      <c r="L82" s="134"/>
      <c r="M82" s="134"/>
      <c r="N82" s="134"/>
      <c r="O82" s="129" t="e">
        <f>O86</f>
        <v>#VALUE!</v>
      </c>
      <c r="P82" s="130" t="e">
        <f t="shared" si="4"/>
        <v>#VALUE!</v>
      </c>
    </row>
    <row r="83" spans="1:16" s="88" customFormat="1" ht="13.5" customHeight="1" x14ac:dyDescent="0.25">
      <c r="A83" s="88" t="str">
        <f t="shared" si="5"/>
        <v/>
      </c>
      <c r="B83" s="131" t="str">
        <f t="shared" si="0"/>
        <v/>
      </c>
      <c r="C83" s="132" t="str">
        <f t="shared" si="6"/>
        <v/>
      </c>
      <c r="D83" s="132" t="str">
        <f t="shared" si="9"/>
        <v/>
      </c>
      <c r="E83" s="133" t="e">
        <f t="shared" si="1"/>
        <v>#VALUE!</v>
      </c>
      <c r="F83" s="132" t="e">
        <f t="shared" si="11"/>
        <v>#VALUE!</v>
      </c>
      <c r="G83" s="132" t="str">
        <f t="shared" si="7"/>
        <v/>
      </c>
      <c r="H83" s="132" t="str">
        <f t="shared" si="8"/>
        <v/>
      </c>
      <c r="I83" s="132" t="e">
        <f t="shared" si="3"/>
        <v>#VALUE!</v>
      </c>
      <c r="J83" s="132" t="e">
        <f>SUM($H$27:$H83)</f>
        <v>#VALUE!</v>
      </c>
      <c r="L83" s="134"/>
      <c r="M83" s="134"/>
      <c r="N83" s="134"/>
      <c r="O83" s="129" t="e">
        <f>O86</f>
        <v>#VALUE!</v>
      </c>
      <c r="P83" s="130" t="e">
        <f t="shared" si="4"/>
        <v>#VALUE!</v>
      </c>
    </row>
    <row r="84" spans="1:16" s="88" customFormat="1" ht="13.5" customHeight="1" x14ac:dyDescent="0.25">
      <c r="A84" s="88" t="str">
        <f t="shared" si="5"/>
        <v/>
      </c>
      <c r="B84" s="131" t="str">
        <f t="shared" si="0"/>
        <v/>
      </c>
      <c r="C84" s="132" t="str">
        <f t="shared" si="6"/>
        <v/>
      </c>
      <c r="D84" s="132" t="str">
        <f t="shared" si="9"/>
        <v/>
      </c>
      <c r="E84" s="133" t="e">
        <f t="shared" si="1"/>
        <v>#VALUE!</v>
      </c>
      <c r="F84" s="132" t="e">
        <f t="shared" si="11"/>
        <v>#VALUE!</v>
      </c>
      <c r="G84" s="132" t="str">
        <f t="shared" si="7"/>
        <v/>
      </c>
      <c r="H84" s="132" t="str">
        <f t="shared" si="8"/>
        <v/>
      </c>
      <c r="I84" s="132" t="e">
        <f t="shared" si="3"/>
        <v>#VALUE!</v>
      </c>
      <c r="J84" s="132" t="e">
        <f>SUM($H$27:$H84)</f>
        <v>#VALUE!</v>
      </c>
      <c r="L84" s="134"/>
      <c r="M84" s="134"/>
      <c r="N84" s="134"/>
      <c r="O84" s="129" t="e">
        <f>O86</f>
        <v>#VALUE!</v>
      </c>
      <c r="P84" s="130" t="e">
        <f t="shared" si="4"/>
        <v>#VALUE!</v>
      </c>
    </row>
    <row r="85" spans="1:16" s="88" customFormat="1" ht="13.5" customHeight="1" x14ac:dyDescent="0.25">
      <c r="A85" s="88" t="str">
        <f t="shared" si="5"/>
        <v/>
      </c>
      <c r="B85" s="131" t="str">
        <f t="shared" si="0"/>
        <v/>
      </c>
      <c r="C85" s="132" t="str">
        <f t="shared" si="6"/>
        <v/>
      </c>
      <c r="D85" s="132" t="str">
        <f t="shared" si="9"/>
        <v/>
      </c>
      <c r="E85" s="133" t="e">
        <f t="shared" si="1"/>
        <v>#VALUE!</v>
      </c>
      <c r="F85" s="132" t="e">
        <f t="shared" si="11"/>
        <v>#VALUE!</v>
      </c>
      <c r="G85" s="132" t="str">
        <f t="shared" si="7"/>
        <v/>
      </c>
      <c r="H85" s="132" t="str">
        <f t="shared" si="8"/>
        <v/>
      </c>
      <c r="I85" s="132" t="e">
        <f>IF(AND(Pay_Num&lt;&gt;"",Sched_Pay+Extra_Pay&lt;Beg_Bal),Beg_Bal-Princ,IF(Pay_Num&lt;&gt;"",0,""))</f>
        <v>#VALUE!</v>
      </c>
      <c r="J85" s="132" t="e">
        <f>SUM($H$27:$H85)</f>
        <v>#VALUE!</v>
      </c>
      <c r="L85" s="134"/>
      <c r="M85" s="134"/>
      <c r="N85" s="134"/>
      <c r="O85" s="129" t="e">
        <f>O86</f>
        <v>#VALUE!</v>
      </c>
      <c r="P85" s="130" t="e">
        <f t="shared" si="4"/>
        <v>#VALUE!</v>
      </c>
    </row>
    <row r="86" spans="1:16" s="135" customFormat="1" ht="13.5" customHeight="1" x14ac:dyDescent="0.25">
      <c r="A86" s="135" t="str">
        <f t="shared" si="5"/>
        <v/>
      </c>
      <c r="B86" s="136" t="str">
        <f t="shared" si="0"/>
        <v/>
      </c>
      <c r="C86" s="137" t="str">
        <f t="shared" si="6"/>
        <v/>
      </c>
      <c r="D86" s="137" t="str">
        <f t="shared" si="9"/>
        <v/>
      </c>
      <c r="E86" s="142" t="e">
        <f t="shared" si="1"/>
        <v>#VALUE!</v>
      </c>
      <c r="F86" s="137" t="e">
        <f t="shared" si="11"/>
        <v>#VALUE!</v>
      </c>
      <c r="G86" s="137" t="str">
        <f t="shared" si="7"/>
        <v/>
      </c>
      <c r="H86" s="137" t="str">
        <f t="shared" si="8"/>
        <v/>
      </c>
      <c r="I86" s="137" t="e">
        <f t="shared" si="3"/>
        <v>#VALUE!</v>
      </c>
      <c r="J86" s="137" t="e">
        <f>SUM($H$27:$H86)</f>
        <v>#VALUE!</v>
      </c>
      <c r="K86" s="135">
        <f>K74+1</f>
        <v>5</v>
      </c>
      <c r="L86" s="139" t="e">
        <f>AVERAGE(I74:I85)</f>
        <v>#VALUE!</v>
      </c>
      <c r="M86" s="139" t="e">
        <f>L86*H$20</f>
        <v>#VALUE!</v>
      </c>
      <c r="N86" s="139" t="e">
        <f>M86/(1+H$19)</f>
        <v>#VALUE!</v>
      </c>
      <c r="O86" s="140" t="e">
        <f>N86/12</f>
        <v>#VALUE!</v>
      </c>
      <c r="P86" s="141" t="e">
        <f t="shared" si="4"/>
        <v>#VALUE!</v>
      </c>
    </row>
    <row r="87" spans="1:16" s="88" customFormat="1" ht="13.5" customHeight="1" x14ac:dyDescent="0.25">
      <c r="A87" s="88" t="str">
        <f t="shared" si="5"/>
        <v/>
      </c>
      <c r="B87" s="131" t="str">
        <f t="shared" si="0"/>
        <v/>
      </c>
      <c r="C87" s="132" t="str">
        <f t="shared" si="6"/>
        <v/>
      </c>
      <c r="D87" s="132" t="str">
        <f t="shared" si="9"/>
        <v/>
      </c>
      <c r="E87" s="133" t="e">
        <f t="shared" si="1"/>
        <v>#VALUE!</v>
      </c>
      <c r="F87" s="132" t="e">
        <f t="shared" si="11"/>
        <v>#VALUE!</v>
      </c>
      <c r="G87" s="132" t="str">
        <f t="shared" si="7"/>
        <v/>
      </c>
      <c r="H87" s="132" t="str">
        <f t="shared" si="8"/>
        <v/>
      </c>
      <c r="I87" s="132" t="e">
        <f t="shared" si="3"/>
        <v>#VALUE!</v>
      </c>
      <c r="J87" s="132" t="e">
        <f>SUM($H$27:$H87)</f>
        <v>#VALUE!</v>
      </c>
      <c r="K87" s="128"/>
      <c r="L87" s="127"/>
      <c r="M87" s="127"/>
      <c r="N87" s="127"/>
      <c r="O87" s="129" t="e">
        <f>O98</f>
        <v>#VALUE!</v>
      </c>
      <c r="P87" s="130" t="e">
        <f t="shared" si="4"/>
        <v>#VALUE!</v>
      </c>
    </row>
    <row r="88" spans="1:16" s="88" customFormat="1" ht="13.5" customHeight="1" x14ac:dyDescent="0.25">
      <c r="A88" s="88" t="str">
        <f t="shared" si="5"/>
        <v/>
      </c>
      <c r="B88" s="131" t="str">
        <f t="shared" si="0"/>
        <v/>
      </c>
      <c r="C88" s="132" t="str">
        <f t="shared" si="6"/>
        <v/>
      </c>
      <c r="D88" s="132" t="str">
        <f t="shared" si="9"/>
        <v/>
      </c>
      <c r="E88" s="133" t="e">
        <f t="shared" si="1"/>
        <v>#VALUE!</v>
      </c>
      <c r="F88" s="132" t="e">
        <f t="shared" si="11"/>
        <v>#VALUE!</v>
      </c>
      <c r="G88" s="132" t="str">
        <f t="shared" si="7"/>
        <v/>
      </c>
      <c r="H88" s="132" t="str">
        <f t="shared" si="8"/>
        <v/>
      </c>
      <c r="I88" s="132" t="e">
        <f t="shared" si="3"/>
        <v>#VALUE!</v>
      </c>
      <c r="J88" s="132" t="e">
        <f>SUM($H$27:$H88)</f>
        <v>#VALUE!</v>
      </c>
      <c r="K88" s="128"/>
      <c r="L88" s="127"/>
      <c r="M88" s="127"/>
      <c r="N88" s="127"/>
      <c r="O88" s="129" t="e">
        <f>O98</f>
        <v>#VALUE!</v>
      </c>
      <c r="P88" s="130" t="e">
        <f t="shared" si="4"/>
        <v>#VALUE!</v>
      </c>
    </row>
    <row r="89" spans="1:16" s="88" customFormat="1" ht="13.5" customHeight="1" x14ac:dyDescent="0.25">
      <c r="A89" s="88" t="str">
        <f t="shared" si="5"/>
        <v/>
      </c>
      <c r="B89" s="131" t="str">
        <f t="shared" si="0"/>
        <v/>
      </c>
      <c r="C89" s="132" t="str">
        <f t="shared" si="6"/>
        <v/>
      </c>
      <c r="D89" s="132" t="str">
        <f t="shared" si="9"/>
        <v/>
      </c>
      <c r="E89" s="133" t="e">
        <f t="shared" si="1"/>
        <v>#VALUE!</v>
      </c>
      <c r="F89" s="132" t="e">
        <f t="shared" si="11"/>
        <v>#VALUE!</v>
      </c>
      <c r="G89" s="132" t="str">
        <f t="shared" si="7"/>
        <v/>
      </c>
      <c r="H89" s="132" t="str">
        <f t="shared" si="8"/>
        <v/>
      </c>
      <c r="I89" s="132" t="e">
        <f t="shared" si="3"/>
        <v>#VALUE!</v>
      </c>
      <c r="J89" s="132" t="e">
        <f>SUM($H$27:$H89)</f>
        <v>#VALUE!</v>
      </c>
      <c r="K89" s="128"/>
      <c r="L89" s="127"/>
      <c r="M89" s="127"/>
      <c r="N89" s="127"/>
      <c r="O89" s="129" t="e">
        <f>O98</f>
        <v>#VALUE!</v>
      </c>
      <c r="P89" s="130" t="e">
        <f t="shared" si="4"/>
        <v>#VALUE!</v>
      </c>
    </row>
    <row r="90" spans="1:16" s="88" customFormat="1" ht="13.5" customHeight="1" x14ac:dyDescent="0.25">
      <c r="A90" s="88" t="str">
        <f t="shared" si="5"/>
        <v/>
      </c>
      <c r="B90" s="131" t="str">
        <f t="shared" si="0"/>
        <v/>
      </c>
      <c r="C90" s="132" t="str">
        <f t="shared" si="6"/>
        <v/>
      </c>
      <c r="D90" s="132" t="str">
        <f t="shared" si="9"/>
        <v/>
      </c>
      <c r="E90" s="133" t="e">
        <f t="shared" si="1"/>
        <v>#VALUE!</v>
      </c>
      <c r="F90" s="132" t="e">
        <f t="shared" si="11"/>
        <v>#VALUE!</v>
      </c>
      <c r="G90" s="132" t="str">
        <f t="shared" si="7"/>
        <v/>
      </c>
      <c r="H90" s="132" t="str">
        <f t="shared" si="8"/>
        <v/>
      </c>
      <c r="I90" s="132" t="e">
        <f t="shared" si="3"/>
        <v>#VALUE!</v>
      </c>
      <c r="J90" s="132" t="e">
        <f>SUM($H$27:$H90)</f>
        <v>#VALUE!</v>
      </c>
      <c r="K90" s="128"/>
      <c r="L90" s="127"/>
      <c r="M90" s="127"/>
      <c r="N90" s="127"/>
      <c r="O90" s="129" t="e">
        <f>O98</f>
        <v>#VALUE!</v>
      </c>
      <c r="P90" s="130" t="e">
        <f t="shared" ref="P90:P153" si="13">I90/D$19</f>
        <v>#VALUE!</v>
      </c>
    </row>
    <row r="91" spans="1:16" s="88" customFormat="1" ht="13.5" customHeight="1" x14ac:dyDescent="0.25">
      <c r="A91" s="88" t="str">
        <f t="shared" si="5"/>
        <v/>
      </c>
      <c r="B91" s="131" t="str">
        <f t="shared" ref="B91:B154" si="14">IF(Pay_Num&lt;&gt;"",DATE(YEAR(Loan_Start),MONTH(Loan_Start)+(Pay_Num-1)*12/Num_Pmt_Per_Year,DAY(Loan_Start)),"")</f>
        <v/>
      </c>
      <c r="C91" s="132" t="str">
        <f t="shared" si="6"/>
        <v/>
      </c>
      <c r="D91" s="132" t="str">
        <f t="shared" si="9"/>
        <v/>
      </c>
      <c r="E91" s="133" t="e">
        <f t="shared" ref="E91:E154" si="15">IF(AND(Pay_Num&lt;&gt;"",Sched_Pay+Scheduled_Extra_Payments&lt;Beg_Bal),Scheduled_Extra_Payments,IF(AND(Pay_Num&lt;&gt;"",Beg_Bal-Sched_Pay&gt;0),Beg_Bal-Sched_Pay,IF(Pay_Num&lt;&gt;"",0,"")))</f>
        <v>#VALUE!</v>
      </c>
      <c r="F91" s="132" t="e">
        <f t="shared" ref="F91:F154" si="16">IF(AND(Pay_Num&lt;&gt;"",Sched_Pay+Extra_Pay&lt;Beg_Bal),Sched_Pay+Extra_Pay,IF(Pay_Num&lt;&gt;"",Beg_Bal,""))</f>
        <v>#VALUE!</v>
      </c>
      <c r="G91" s="132" t="str">
        <f t="shared" si="7"/>
        <v/>
      </c>
      <c r="H91" s="132" t="str">
        <f t="shared" si="8"/>
        <v/>
      </c>
      <c r="I91" s="132" t="e">
        <f t="shared" ref="I91:I96" si="17">IF(AND(Pay_Num&lt;&gt;"",Sched_Pay+Extra_Pay&lt;Beg_Bal),Beg_Bal-Princ,IF(Pay_Num&lt;&gt;"",0,""))</f>
        <v>#VALUE!</v>
      </c>
      <c r="J91" s="132" t="e">
        <f>SUM($H$27:$H91)</f>
        <v>#VALUE!</v>
      </c>
      <c r="K91" s="128"/>
      <c r="L91" s="127"/>
      <c r="M91" s="127"/>
      <c r="N91" s="127"/>
      <c r="O91" s="129" t="e">
        <f>O98</f>
        <v>#VALUE!</v>
      </c>
      <c r="P91" s="130" t="e">
        <f t="shared" si="13"/>
        <v>#VALUE!</v>
      </c>
    </row>
    <row r="92" spans="1:16" s="88" customFormat="1" ht="13.5" customHeight="1" x14ac:dyDescent="0.25">
      <c r="A92" s="88" t="str">
        <f t="shared" ref="A92:A155" si="18">IF(Values_Entered,A91+1,"")</f>
        <v/>
      </c>
      <c r="B92" s="131" t="str">
        <f t="shared" si="14"/>
        <v/>
      </c>
      <c r="C92" s="132" t="str">
        <f t="shared" ref="C92:C155" si="19">IF(Pay_Num&lt;&gt;"",I91,"")</f>
        <v/>
      </c>
      <c r="D92" s="132" t="str">
        <f t="shared" si="9"/>
        <v/>
      </c>
      <c r="E92" s="133" t="e">
        <f t="shared" si="15"/>
        <v>#VALUE!</v>
      </c>
      <c r="F92" s="132" t="e">
        <f t="shared" si="16"/>
        <v>#VALUE!</v>
      </c>
      <c r="G92" s="132" t="str">
        <f t="shared" ref="G92:G155" si="20">IF(Pay_Num&lt;&gt;"",Total_Pay-Int,"")</f>
        <v/>
      </c>
      <c r="H92" s="132" t="str">
        <f t="shared" ref="H92:H155" si="21">IF(Pay_Num&lt;&gt;"",Beg_Bal*Interest_Rate/Num_Pmt_Per_Year,"")</f>
        <v/>
      </c>
      <c r="I92" s="132" t="e">
        <f t="shared" si="17"/>
        <v>#VALUE!</v>
      </c>
      <c r="J92" s="132" t="e">
        <f>SUM($H$27:$H92)</f>
        <v>#VALUE!</v>
      </c>
      <c r="L92" s="134"/>
      <c r="M92" s="134"/>
      <c r="N92" s="134"/>
      <c r="O92" s="129" t="e">
        <f>O98</f>
        <v>#VALUE!</v>
      </c>
      <c r="P92" s="130" t="e">
        <f t="shared" si="13"/>
        <v>#VALUE!</v>
      </c>
    </row>
    <row r="93" spans="1:16" s="88" customFormat="1" ht="13.5" customHeight="1" x14ac:dyDescent="0.25">
      <c r="A93" s="88" t="str">
        <f t="shared" si="18"/>
        <v/>
      </c>
      <c r="B93" s="131" t="str">
        <f t="shared" si="14"/>
        <v/>
      </c>
      <c r="C93" s="132" t="str">
        <f t="shared" si="19"/>
        <v/>
      </c>
      <c r="D93" s="132" t="str">
        <f t="shared" ref="D93:D156" si="22">IF(Pay_Num&lt;&gt;"",Scheduled_Monthly_Payment,"")</f>
        <v/>
      </c>
      <c r="E93" s="133" t="e">
        <f t="shared" si="15"/>
        <v>#VALUE!</v>
      </c>
      <c r="F93" s="132" t="e">
        <f t="shared" si="16"/>
        <v>#VALUE!</v>
      </c>
      <c r="G93" s="132" t="str">
        <f t="shared" si="20"/>
        <v/>
      </c>
      <c r="H93" s="132" t="str">
        <f t="shared" si="21"/>
        <v/>
      </c>
      <c r="I93" s="132" t="e">
        <f t="shared" si="17"/>
        <v>#VALUE!</v>
      </c>
      <c r="J93" s="132" t="e">
        <f>SUM($H$27:$H93)</f>
        <v>#VALUE!</v>
      </c>
      <c r="L93" s="134"/>
      <c r="M93" s="134"/>
      <c r="N93" s="134"/>
      <c r="O93" s="129" t="e">
        <f>O98</f>
        <v>#VALUE!</v>
      </c>
      <c r="P93" s="130" t="e">
        <f t="shared" si="13"/>
        <v>#VALUE!</v>
      </c>
    </row>
    <row r="94" spans="1:16" s="88" customFormat="1" ht="13.5" customHeight="1" x14ac:dyDescent="0.25">
      <c r="A94" s="88" t="str">
        <f t="shared" si="18"/>
        <v/>
      </c>
      <c r="B94" s="131" t="str">
        <f t="shared" si="14"/>
        <v/>
      </c>
      <c r="C94" s="132" t="str">
        <f t="shared" si="19"/>
        <v/>
      </c>
      <c r="D94" s="132" t="str">
        <f t="shared" si="22"/>
        <v/>
      </c>
      <c r="E94" s="133" t="e">
        <f t="shared" si="15"/>
        <v>#VALUE!</v>
      </c>
      <c r="F94" s="132" t="e">
        <f t="shared" si="16"/>
        <v>#VALUE!</v>
      </c>
      <c r="G94" s="132" t="str">
        <f t="shared" si="20"/>
        <v/>
      </c>
      <c r="H94" s="132" t="str">
        <f t="shared" si="21"/>
        <v/>
      </c>
      <c r="I94" s="132" t="e">
        <f t="shared" si="17"/>
        <v>#VALUE!</v>
      </c>
      <c r="J94" s="132" t="e">
        <f>SUM($H$27:$H94)</f>
        <v>#VALUE!</v>
      </c>
      <c r="L94" s="134"/>
      <c r="M94" s="134"/>
      <c r="N94" s="134"/>
      <c r="O94" s="129" t="e">
        <f>O98</f>
        <v>#VALUE!</v>
      </c>
      <c r="P94" s="130" t="e">
        <f t="shared" si="13"/>
        <v>#VALUE!</v>
      </c>
    </row>
    <row r="95" spans="1:16" s="88" customFormat="1" ht="13.5" customHeight="1" x14ac:dyDescent="0.25">
      <c r="A95" s="88" t="str">
        <f t="shared" si="18"/>
        <v/>
      </c>
      <c r="B95" s="131" t="str">
        <f t="shared" si="14"/>
        <v/>
      </c>
      <c r="C95" s="132" t="str">
        <f t="shared" si="19"/>
        <v/>
      </c>
      <c r="D95" s="132" t="str">
        <f t="shared" si="22"/>
        <v/>
      </c>
      <c r="E95" s="133" t="e">
        <f t="shared" si="15"/>
        <v>#VALUE!</v>
      </c>
      <c r="F95" s="132" t="e">
        <f t="shared" si="16"/>
        <v>#VALUE!</v>
      </c>
      <c r="G95" s="132" t="str">
        <f t="shared" si="20"/>
        <v/>
      </c>
      <c r="H95" s="132" t="str">
        <f t="shared" si="21"/>
        <v/>
      </c>
      <c r="I95" s="132" t="e">
        <f t="shared" si="17"/>
        <v>#VALUE!</v>
      </c>
      <c r="J95" s="132" t="e">
        <f>SUM($H$27:$H95)</f>
        <v>#VALUE!</v>
      </c>
      <c r="L95" s="134"/>
      <c r="M95" s="134"/>
      <c r="N95" s="134"/>
      <c r="O95" s="129" t="e">
        <f>O98</f>
        <v>#VALUE!</v>
      </c>
      <c r="P95" s="130" t="e">
        <f t="shared" si="13"/>
        <v>#VALUE!</v>
      </c>
    </row>
    <row r="96" spans="1:16" s="88" customFormat="1" ht="13.5" customHeight="1" x14ac:dyDescent="0.25">
      <c r="A96" s="88" t="str">
        <f t="shared" si="18"/>
        <v/>
      </c>
      <c r="B96" s="131" t="str">
        <f t="shared" si="14"/>
        <v/>
      </c>
      <c r="C96" s="132" t="str">
        <f t="shared" si="19"/>
        <v/>
      </c>
      <c r="D96" s="132" t="str">
        <f t="shared" si="22"/>
        <v/>
      </c>
      <c r="E96" s="133" t="e">
        <f t="shared" si="15"/>
        <v>#VALUE!</v>
      </c>
      <c r="F96" s="132" t="e">
        <f t="shared" si="16"/>
        <v>#VALUE!</v>
      </c>
      <c r="G96" s="132" t="str">
        <f t="shared" si="20"/>
        <v/>
      </c>
      <c r="H96" s="132" t="str">
        <f t="shared" si="21"/>
        <v/>
      </c>
      <c r="I96" s="132" t="e">
        <f t="shared" si="17"/>
        <v>#VALUE!</v>
      </c>
      <c r="J96" s="132" t="e">
        <f>SUM($H$27:$H96)</f>
        <v>#VALUE!</v>
      </c>
      <c r="L96" s="134"/>
      <c r="M96" s="134"/>
      <c r="N96" s="134"/>
      <c r="O96" s="129" t="e">
        <f>O98</f>
        <v>#VALUE!</v>
      </c>
      <c r="P96" s="130" t="e">
        <f t="shared" si="13"/>
        <v>#VALUE!</v>
      </c>
    </row>
    <row r="97" spans="1:16" s="88" customFormat="1" ht="13.5" customHeight="1" x14ac:dyDescent="0.25">
      <c r="A97" s="88" t="str">
        <f t="shared" si="18"/>
        <v/>
      </c>
      <c r="B97" s="131" t="str">
        <f t="shared" si="14"/>
        <v/>
      </c>
      <c r="C97" s="132" t="str">
        <f t="shared" si="19"/>
        <v/>
      </c>
      <c r="D97" s="132" t="str">
        <f t="shared" si="22"/>
        <v/>
      </c>
      <c r="E97" s="133" t="e">
        <f t="shared" si="15"/>
        <v>#VALUE!</v>
      </c>
      <c r="F97" s="132" t="e">
        <f t="shared" si="16"/>
        <v>#VALUE!</v>
      </c>
      <c r="G97" s="132" t="str">
        <f t="shared" si="20"/>
        <v/>
      </c>
      <c r="H97" s="132" t="str">
        <f t="shared" si="21"/>
        <v/>
      </c>
      <c r="I97" s="132" t="e">
        <f>IF(AND(Pay_Num&lt;&gt;"",Sched_Pay+Extra_Pay&lt;Beg_Bal),Beg_Bal-Princ,IF(Pay_Num&lt;&gt;"",0,""))</f>
        <v>#VALUE!</v>
      </c>
      <c r="J97" s="132" t="e">
        <f>SUM($H$27:$H97)</f>
        <v>#VALUE!</v>
      </c>
      <c r="L97" s="134"/>
      <c r="M97" s="134"/>
      <c r="N97" s="134"/>
      <c r="O97" s="129" t="e">
        <f>O98</f>
        <v>#VALUE!</v>
      </c>
      <c r="P97" s="130" t="e">
        <f t="shared" si="13"/>
        <v>#VALUE!</v>
      </c>
    </row>
    <row r="98" spans="1:16" s="135" customFormat="1" ht="13.5" customHeight="1" x14ac:dyDescent="0.25">
      <c r="A98" s="135" t="str">
        <f t="shared" si="18"/>
        <v/>
      </c>
      <c r="B98" s="136" t="str">
        <f t="shared" si="14"/>
        <v/>
      </c>
      <c r="C98" s="137" t="str">
        <f t="shared" si="19"/>
        <v/>
      </c>
      <c r="D98" s="137" t="str">
        <f t="shared" si="22"/>
        <v/>
      </c>
      <c r="E98" s="142" t="e">
        <f t="shared" si="15"/>
        <v>#VALUE!</v>
      </c>
      <c r="F98" s="137" t="e">
        <f t="shared" si="16"/>
        <v>#VALUE!</v>
      </c>
      <c r="G98" s="137" t="str">
        <f t="shared" si="20"/>
        <v/>
      </c>
      <c r="H98" s="137" t="str">
        <f t="shared" si="21"/>
        <v/>
      </c>
      <c r="I98" s="137" t="e">
        <f t="shared" ref="I98:I108" si="23">IF(AND(Pay_Num&lt;&gt;"",Sched_Pay+Extra_Pay&lt;Beg_Bal),Beg_Bal-Princ,IF(Pay_Num&lt;&gt;"",0,""))</f>
        <v>#VALUE!</v>
      </c>
      <c r="J98" s="137" t="e">
        <f>SUM($H$27:$H98)</f>
        <v>#VALUE!</v>
      </c>
      <c r="K98" s="135">
        <f>K86+1</f>
        <v>6</v>
      </c>
      <c r="L98" s="139" t="e">
        <f>AVERAGE(I86:I97)</f>
        <v>#VALUE!</v>
      </c>
      <c r="M98" s="139" t="e">
        <f>L98*H$20</f>
        <v>#VALUE!</v>
      </c>
      <c r="N98" s="139" t="e">
        <f>M98/(1+H$19)</f>
        <v>#VALUE!</v>
      </c>
      <c r="O98" s="140" t="e">
        <f>N98/12</f>
        <v>#VALUE!</v>
      </c>
      <c r="P98" s="141" t="e">
        <f t="shared" si="13"/>
        <v>#VALUE!</v>
      </c>
    </row>
    <row r="99" spans="1:16" s="88" customFormat="1" ht="13.5" customHeight="1" x14ac:dyDescent="0.25">
      <c r="A99" s="88" t="str">
        <f t="shared" si="18"/>
        <v/>
      </c>
      <c r="B99" s="131" t="str">
        <f t="shared" si="14"/>
        <v/>
      </c>
      <c r="C99" s="132" t="str">
        <f t="shared" si="19"/>
        <v/>
      </c>
      <c r="D99" s="132" t="str">
        <f t="shared" si="22"/>
        <v/>
      </c>
      <c r="E99" s="133" t="e">
        <f t="shared" si="15"/>
        <v>#VALUE!</v>
      </c>
      <c r="F99" s="132" t="e">
        <f t="shared" si="16"/>
        <v>#VALUE!</v>
      </c>
      <c r="G99" s="132" t="str">
        <f t="shared" si="20"/>
        <v/>
      </c>
      <c r="H99" s="132" t="str">
        <f t="shared" si="21"/>
        <v/>
      </c>
      <c r="I99" s="132" t="e">
        <f t="shared" si="23"/>
        <v>#VALUE!</v>
      </c>
      <c r="J99" s="132" t="e">
        <f>SUM($H$27:$H99)</f>
        <v>#VALUE!</v>
      </c>
      <c r="K99" s="128"/>
      <c r="L99" s="127"/>
      <c r="M99" s="127"/>
      <c r="N99" s="127"/>
      <c r="O99" s="129" t="e">
        <f>O110</f>
        <v>#VALUE!</v>
      </c>
      <c r="P99" s="130" t="e">
        <f t="shared" si="13"/>
        <v>#VALUE!</v>
      </c>
    </row>
    <row r="100" spans="1:16" s="88" customFormat="1" ht="13.5" customHeight="1" x14ac:dyDescent="0.25">
      <c r="A100" s="88" t="str">
        <f t="shared" si="18"/>
        <v/>
      </c>
      <c r="B100" s="131" t="str">
        <f t="shared" si="14"/>
        <v/>
      </c>
      <c r="C100" s="132" t="str">
        <f t="shared" si="19"/>
        <v/>
      </c>
      <c r="D100" s="132" t="str">
        <f t="shared" si="22"/>
        <v/>
      </c>
      <c r="E100" s="133" t="e">
        <f t="shared" si="15"/>
        <v>#VALUE!</v>
      </c>
      <c r="F100" s="132" t="e">
        <f t="shared" si="16"/>
        <v>#VALUE!</v>
      </c>
      <c r="G100" s="132" t="str">
        <f t="shared" si="20"/>
        <v/>
      </c>
      <c r="H100" s="132" t="str">
        <f t="shared" si="21"/>
        <v/>
      </c>
      <c r="I100" s="132" t="e">
        <f t="shared" si="23"/>
        <v>#VALUE!</v>
      </c>
      <c r="J100" s="132" t="e">
        <f>SUM($H$27:$H100)</f>
        <v>#VALUE!</v>
      </c>
      <c r="K100" s="128"/>
      <c r="L100" s="127"/>
      <c r="M100" s="127"/>
      <c r="N100" s="127"/>
      <c r="O100" s="129" t="e">
        <f>O110</f>
        <v>#VALUE!</v>
      </c>
      <c r="P100" s="130" t="e">
        <f t="shared" si="13"/>
        <v>#VALUE!</v>
      </c>
    </row>
    <row r="101" spans="1:16" s="88" customFormat="1" ht="13.5" customHeight="1" x14ac:dyDescent="0.25">
      <c r="A101" s="88" t="str">
        <f t="shared" si="18"/>
        <v/>
      </c>
      <c r="B101" s="131" t="str">
        <f t="shared" si="14"/>
        <v/>
      </c>
      <c r="C101" s="132" t="str">
        <f t="shared" si="19"/>
        <v/>
      </c>
      <c r="D101" s="132" t="str">
        <f t="shared" si="22"/>
        <v/>
      </c>
      <c r="E101" s="133" t="e">
        <f t="shared" si="15"/>
        <v>#VALUE!</v>
      </c>
      <c r="F101" s="132" t="e">
        <f t="shared" si="16"/>
        <v>#VALUE!</v>
      </c>
      <c r="G101" s="132" t="str">
        <f t="shared" si="20"/>
        <v/>
      </c>
      <c r="H101" s="132" t="str">
        <f t="shared" si="21"/>
        <v/>
      </c>
      <c r="I101" s="132" t="e">
        <f t="shared" si="23"/>
        <v>#VALUE!</v>
      </c>
      <c r="J101" s="132" t="e">
        <f>SUM($H$27:$H101)</f>
        <v>#VALUE!</v>
      </c>
      <c r="K101" s="128"/>
      <c r="L101" s="127"/>
      <c r="M101" s="127"/>
      <c r="N101" s="127"/>
      <c r="O101" s="129" t="e">
        <f>O110</f>
        <v>#VALUE!</v>
      </c>
      <c r="P101" s="130" t="e">
        <f t="shared" si="13"/>
        <v>#VALUE!</v>
      </c>
    </row>
    <row r="102" spans="1:16" s="88" customFormat="1" ht="13.5" customHeight="1" x14ac:dyDescent="0.25">
      <c r="A102" s="88" t="str">
        <f t="shared" si="18"/>
        <v/>
      </c>
      <c r="B102" s="131" t="str">
        <f t="shared" si="14"/>
        <v/>
      </c>
      <c r="C102" s="132" t="str">
        <f t="shared" si="19"/>
        <v/>
      </c>
      <c r="D102" s="132" t="str">
        <f t="shared" si="22"/>
        <v/>
      </c>
      <c r="E102" s="133" t="e">
        <f t="shared" si="15"/>
        <v>#VALUE!</v>
      </c>
      <c r="F102" s="132" t="e">
        <f t="shared" si="16"/>
        <v>#VALUE!</v>
      </c>
      <c r="G102" s="132" t="str">
        <f t="shared" si="20"/>
        <v/>
      </c>
      <c r="H102" s="132" t="str">
        <f t="shared" si="21"/>
        <v/>
      </c>
      <c r="I102" s="132" t="e">
        <f t="shared" si="23"/>
        <v>#VALUE!</v>
      </c>
      <c r="J102" s="132" t="e">
        <f>SUM($H$27:$H102)</f>
        <v>#VALUE!</v>
      </c>
      <c r="K102" s="128"/>
      <c r="L102" s="127"/>
      <c r="M102" s="127"/>
      <c r="N102" s="127"/>
      <c r="O102" s="129" t="e">
        <f>O110</f>
        <v>#VALUE!</v>
      </c>
      <c r="P102" s="130" t="e">
        <f t="shared" si="13"/>
        <v>#VALUE!</v>
      </c>
    </row>
    <row r="103" spans="1:16" s="88" customFormat="1" ht="13.5" customHeight="1" x14ac:dyDescent="0.25">
      <c r="A103" s="88" t="str">
        <f t="shared" si="18"/>
        <v/>
      </c>
      <c r="B103" s="131" t="str">
        <f t="shared" si="14"/>
        <v/>
      </c>
      <c r="C103" s="132" t="str">
        <f t="shared" si="19"/>
        <v/>
      </c>
      <c r="D103" s="132" t="str">
        <f t="shared" si="22"/>
        <v/>
      </c>
      <c r="E103" s="133" t="e">
        <f t="shared" si="15"/>
        <v>#VALUE!</v>
      </c>
      <c r="F103" s="132" t="e">
        <f t="shared" si="16"/>
        <v>#VALUE!</v>
      </c>
      <c r="G103" s="132" t="str">
        <f t="shared" si="20"/>
        <v/>
      </c>
      <c r="H103" s="132" t="str">
        <f t="shared" si="21"/>
        <v/>
      </c>
      <c r="I103" s="132" t="e">
        <f t="shared" si="23"/>
        <v>#VALUE!</v>
      </c>
      <c r="J103" s="132" t="e">
        <f>SUM($H$27:$H103)</f>
        <v>#VALUE!</v>
      </c>
      <c r="K103" s="128"/>
      <c r="L103" s="127"/>
      <c r="M103" s="127"/>
      <c r="N103" s="127"/>
      <c r="O103" s="129" t="e">
        <f>O110</f>
        <v>#VALUE!</v>
      </c>
      <c r="P103" s="130" t="e">
        <f t="shared" si="13"/>
        <v>#VALUE!</v>
      </c>
    </row>
    <row r="104" spans="1:16" s="88" customFormat="1" ht="13.5" customHeight="1" x14ac:dyDescent="0.25">
      <c r="A104" s="88" t="str">
        <f t="shared" si="18"/>
        <v/>
      </c>
      <c r="B104" s="131" t="str">
        <f t="shared" si="14"/>
        <v/>
      </c>
      <c r="C104" s="132" t="str">
        <f t="shared" si="19"/>
        <v/>
      </c>
      <c r="D104" s="132" t="str">
        <f t="shared" si="22"/>
        <v/>
      </c>
      <c r="E104" s="133" t="e">
        <f t="shared" si="15"/>
        <v>#VALUE!</v>
      </c>
      <c r="F104" s="132" t="e">
        <f t="shared" si="16"/>
        <v>#VALUE!</v>
      </c>
      <c r="G104" s="132" t="str">
        <f t="shared" si="20"/>
        <v/>
      </c>
      <c r="H104" s="132" t="str">
        <f t="shared" si="21"/>
        <v/>
      </c>
      <c r="I104" s="132" t="e">
        <f t="shared" si="23"/>
        <v>#VALUE!</v>
      </c>
      <c r="J104" s="132" t="e">
        <f>SUM($H$27:$H104)</f>
        <v>#VALUE!</v>
      </c>
      <c r="L104" s="134"/>
      <c r="M104" s="134"/>
      <c r="N104" s="134"/>
      <c r="O104" s="129" t="e">
        <f>O110</f>
        <v>#VALUE!</v>
      </c>
      <c r="P104" s="130" t="e">
        <f t="shared" si="13"/>
        <v>#VALUE!</v>
      </c>
    </row>
    <row r="105" spans="1:16" s="88" customFormat="1" ht="13.5" customHeight="1" x14ac:dyDescent="0.25">
      <c r="A105" s="88" t="str">
        <f t="shared" si="18"/>
        <v/>
      </c>
      <c r="B105" s="131" t="str">
        <f t="shared" si="14"/>
        <v/>
      </c>
      <c r="C105" s="132" t="str">
        <f t="shared" si="19"/>
        <v/>
      </c>
      <c r="D105" s="132" t="str">
        <f t="shared" si="22"/>
        <v/>
      </c>
      <c r="E105" s="133" t="e">
        <f t="shared" si="15"/>
        <v>#VALUE!</v>
      </c>
      <c r="F105" s="132" t="e">
        <f t="shared" si="16"/>
        <v>#VALUE!</v>
      </c>
      <c r="G105" s="132" t="str">
        <f t="shared" si="20"/>
        <v/>
      </c>
      <c r="H105" s="132" t="str">
        <f t="shared" si="21"/>
        <v/>
      </c>
      <c r="I105" s="132" t="e">
        <f t="shared" si="23"/>
        <v>#VALUE!</v>
      </c>
      <c r="J105" s="132" t="e">
        <f>SUM($H$27:$H105)</f>
        <v>#VALUE!</v>
      </c>
      <c r="L105" s="134"/>
      <c r="M105" s="134"/>
      <c r="N105" s="134"/>
      <c r="O105" s="129" t="e">
        <f>O110</f>
        <v>#VALUE!</v>
      </c>
      <c r="P105" s="130" t="e">
        <f t="shared" si="13"/>
        <v>#VALUE!</v>
      </c>
    </row>
    <row r="106" spans="1:16" s="88" customFormat="1" ht="13.5" customHeight="1" x14ac:dyDescent="0.25">
      <c r="A106" s="88" t="str">
        <f t="shared" si="18"/>
        <v/>
      </c>
      <c r="B106" s="131" t="str">
        <f t="shared" si="14"/>
        <v/>
      </c>
      <c r="C106" s="132" t="str">
        <f t="shared" si="19"/>
        <v/>
      </c>
      <c r="D106" s="132" t="str">
        <f t="shared" si="22"/>
        <v/>
      </c>
      <c r="E106" s="133" t="e">
        <f t="shared" si="15"/>
        <v>#VALUE!</v>
      </c>
      <c r="F106" s="132" t="e">
        <f t="shared" si="16"/>
        <v>#VALUE!</v>
      </c>
      <c r="G106" s="132" t="str">
        <f t="shared" si="20"/>
        <v/>
      </c>
      <c r="H106" s="132" t="str">
        <f t="shared" si="21"/>
        <v/>
      </c>
      <c r="I106" s="132" t="e">
        <f t="shared" si="23"/>
        <v>#VALUE!</v>
      </c>
      <c r="J106" s="132" t="e">
        <f>SUM($H$27:$H106)</f>
        <v>#VALUE!</v>
      </c>
      <c r="L106" s="134"/>
      <c r="M106" s="134"/>
      <c r="N106" s="134"/>
      <c r="O106" s="129" t="e">
        <f>O110</f>
        <v>#VALUE!</v>
      </c>
      <c r="P106" s="130" t="e">
        <f t="shared" si="13"/>
        <v>#VALUE!</v>
      </c>
    </row>
    <row r="107" spans="1:16" s="88" customFormat="1" ht="13.5" customHeight="1" x14ac:dyDescent="0.25">
      <c r="A107" s="88" t="str">
        <f t="shared" si="18"/>
        <v/>
      </c>
      <c r="B107" s="131" t="str">
        <f t="shared" si="14"/>
        <v/>
      </c>
      <c r="C107" s="132" t="str">
        <f t="shared" si="19"/>
        <v/>
      </c>
      <c r="D107" s="132" t="str">
        <f t="shared" si="22"/>
        <v/>
      </c>
      <c r="E107" s="133" t="e">
        <f t="shared" si="15"/>
        <v>#VALUE!</v>
      </c>
      <c r="F107" s="132" t="e">
        <f t="shared" si="16"/>
        <v>#VALUE!</v>
      </c>
      <c r="G107" s="132" t="str">
        <f t="shared" si="20"/>
        <v/>
      </c>
      <c r="H107" s="132" t="str">
        <f t="shared" si="21"/>
        <v/>
      </c>
      <c r="I107" s="132" t="e">
        <f t="shared" si="23"/>
        <v>#VALUE!</v>
      </c>
      <c r="J107" s="132" t="e">
        <f>SUM($H$27:$H107)</f>
        <v>#VALUE!</v>
      </c>
      <c r="L107" s="134"/>
      <c r="M107" s="134"/>
      <c r="N107" s="134"/>
      <c r="O107" s="129" t="e">
        <f>O110</f>
        <v>#VALUE!</v>
      </c>
      <c r="P107" s="130" t="e">
        <f t="shared" si="13"/>
        <v>#VALUE!</v>
      </c>
    </row>
    <row r="108" spans="1:16" s="88" customFormat="1" ht="13.5" customHeight="1" x14ac:dyDescent="0.25">
      <c r="A108" s="88" t="str">
        <f t="shared" si="18"/>
        <v/>
      </c>
      <c r="B108" s="131" t="str">
        <f t="shared" si="14"/>
        <v/>
      </c>
      <c r="C108" s="132" t="str">
        <f t="shared" si="19"/>
        <v/>
      </c>
      <c r="D108" s="132" t="str">
        <f t="shared" si="22"/>
        <v/>
      </c>
      <c r="E108" s="133" t="e">
        <f t="shared" si="15"/>
        <v>#VALUE!</v>
      </c>
      <c r="F108" s="132" t="e">
        <f t="shared" si="16"/>
        <v>#VALUE!</v>
      </c>
      <c r="G108" s="132" t="str">
        <f t="shared" si="20"/>
        <v/>
      </c>
      <c r="H108" s="132" t="str">
        <f t="shared" si="21"/>
        <v/>
      </c>
      <c r="I108" s="132" t="e">
        <f t="shared" si="23"/>
        <v>#VALUE!</v>
      </c>
      <c r="J108" s="132" t="e">
        <f>SUM($H$27:$H108)</f>
        <v>#VALUE!</v>
      </c>
      <c r="L108" s="134"/>
      <c r="M108" s="134"/>
      <c r="N108" s="134"/>
      <c r="O108" s="129" t="e">
        <f>O110</f>
        <v>#VALUE!</v>
      </c>
      <c r="P108" s="130" t="e">
        <f t="shared" si="13"/>
        <v>#VALUE!</v>
      </c>
    </row>
    <row r="109" spans="1:16" s="88" customFormat="1" ht="13.5" customHeight="1" x14ac:dyDescent="0.25">
      <c r="A109" s="88" t="str">
        <f t="shared" si="18"/>
        <v/>
      </c>
      <c r="B109" s="131" t="str">
        <f t="shared" si="14"/>
        <v/>
      </c>
      <c r="C109" s="132" t="str">
        <f t="shared" si="19"/>
        <v/>
      </c>
      <c r="D109" s="132" t="str">
        <f t="shared" si="22"/>
        <v/>
      </c>
      <c r="E109" s="133" t="e">
        <f t="shared" si="15"/>
        <v>#VALUE!</v>
      </c>
      <c r="F109" s="132" t="e">
        <f t="shared" si="16"/>
        <v>#VALUE!</v>
      </c>
      <c r="G109" s="132" t="str">
        <f t="shared" si="20"/>
        <v/>
      </c>
      <c r="H109" s="132" t="str">
        <f t="shared" si="21"/>
        <v/>
      </c>
      <c r="I109" s="132" t="e">
        <f>IF(AND(Pay_Num&lt;&gt;"",Sched_Pay+Extra_Pay&lt;Beg_Bal),Beg_Bal-Princ,IF(Pay_Num&lt;&gt;"",0,""))</f>
        <v>#VALUE!</v>
      </c>
      <c r="J109" s="132" t="e">
        <f>SUM($H$27:$H109)</f>
        <v>#VALUE!</v>
      </c>
      <c r="L109" s="134"/>
      <c r="M109" s="134"/>
      <c r="N109" s="134"/>
      <c r="O109" s="129" t="e">
        <f>O110</f>
        <v>#VALUE!</v>
      </c>
      <c r="P109" s="130" t="e">
        <f t="shared" si="13"/>
        <v>#VALUE!</v>
      </c>
    </row>
    <row r="110" spans="1:16" s="135" customFormat="1" ht="13.5" customHeight="1" x14ac:dyDescent="0.25">
      <c r="A110" s="135" t="str">
        <f t="shared" si="18"/>
        <v/>
      </c>
      <c r="B110" s="136" t="str">
        <f t="shared" si="14"/>
        <v/>
      </c>
      <c r="C110" s="137" t="str">
        <f t="shared" si="19"/>
        <v/>
      </c>
      <c r="D110" s="137" t="str">
        <f t="shared" si="22"/>
        <v/>
      </c>
      <c r="E110" s="142" t="e">
        <f t="shared" si="15"/>
        <v>#VALUE!</v>
      </c>
      <c r="F110" s="137" t="e">
        <f t="shared" si="16"/>
        <v>#VALUE!</v>
      </c>
      <c r="G110" s="137" t="str">
        <f t="shared" si="20"/>
        <v/>
      </c>
      <c r="H110" s="137" t="str">
        <f t="shared" si="21"/>
        <v/>
      </c>
      <c r="I110" s="137" t="e">
        <f t="shared" ref="I110:I120" si="24">IF(AND(Pay_Num&lt;&gt;"",Sched_Pay+Extra_Pay&lt;Beg_Bal),Beg_Bal-Princ,IF(Pay_Num&lt;&gt;"",0,""))</f>
        <v>#VALUE!</v>
      </c>
      <c r="J110" s="137" t="e">
        <f>SUM($H$27:$H110)</f>
        <v>#VALUE!</v>
      </c>
      <c r="K110" s="135">
        <f>K98+1</f>
        <v>7</v>
      </c>
      <c r="L110" s="139" t="e">
        <f>AVERAGE(I98:I109)</f>
        <v>#VALUE!</v>
      </c>
      <c r="M110" s="139" t="e">
        <f>L110*H$20</f>
        <v>#VALUE!</v>
      </c>
      <c r="N110" s="139" t="e">
        <f>M110/(1+H$19)</f>
        <v>#VALUE!</v>
      </c>
      <c r="O110" s="140" t="e">
        <f>N110/12</f>
        <v>#VALUE!</v>
      </c>
      <c r="P110" s="141" t="e">
        <f t="shared" si="13"/>
        <v>#VALUE!</v>
      </c>
    </row>
    <row r="111" spans="1:16" s="88" customFormat="1" ht="13.5" customHeight="1" x14ac:dyDescent="0.25">
      <c r="A111" s="88" t="str">
        <f t="shared" si="18"/>
        <v/>
      </c>
      <c r="B111" s="131" t="str">
        <f t="shared" si="14"/>
        <v/>
      </c>
      <c r="C111" s="132" t="str">
        <f t="shared" si="19"/>
        <v/>
      </c>
      <c r="D111" s="132" t="str">
        <f t="shared" si="22"/>
        <v/>
      </c>
      <c r="E111" s="133" t="e">
        <f t="shared" si="15"/>
        <v>#VALUE!</v>
      </c>
      <c r="F111" s="132" t="e">
        <f t="shared" si="16"/>
        <v>#VALUE!</v>
      </c>
      <c r="G111" s="132" t="str">
        <f t="shared" si="20"/>
        <v/>
      </c>
      <c r="H111" s="132" t="str">
        <f t="shared" si="21"/>
        <v/>
      </c>
      <c r="I111" s="132" t="e">
        <f t="shared" si="24"/>
        <v>#VALUE!</v>
      </c>
      <c r="J111" s="132" t="e">
        <f>SUM($H$27:$H111)</f>
        <v>#VALUE!</v>
      </c>
      <c r="K111" s="128"/>
      <c r="L111" s="127"/>
      <c r="M111" s="127"/>
      <c r="N111" s="127"/>
      <c r="O111" s="129" t="e">
        <f>O122</f>
        <v>#VALUE!</v>
      </c>
      <c r="P111" s="130" t="e">
        <f t="shared" si="13"/>
        <v>#VALUE!</v>
      </c>
    </row>
    <row r="112" spans="1:16" s="88" customFormat="1" ht="13.5" customHeight="1" x14ac:dyDescent="0.25">
      <c r="A112" s="88" t="str">
        <f t="shared" si="18"/>
        <v/>
      </c>
      <c r="B112" s="131" t="str">
        <f t="shared" si="14"/>
        <v/>
      </c>
      <c r="C112" s="132" t="str">
        <f t="shared" si="19"/>
        <v/>
      </c>
      <c r="D112" s="132" t="str">
        <f t="shared" si="22"/>
        <v/>
      </c>
      <c r="E112" s="133" t="e">
        <f t="shared" si="15"/>
        <v>#VALUE!</v>
      </c>
      <c r="F112" s="132" t="e">
        <f t="shared" si="16"/>
        <v>#VALUE!</v>
      </c>
      <c r="G112" s="132" t="str">
        <f t="shared" si="20"/>
        <v/>
      </c>
      <c r="H112" s="132" t="str">
        <f t="shared" si="21"/>
        <v/>
      </c>
      <c r="I112" s="132" t="e">
        <f t="shared" si="24"/>
        <v>#VALUE!</v>
      </c>
      <c r="J112" s="132" t="e">
        <f>SUM($H$27:$H112)</f>
        <v>#VALUE!</v>
      </c>
      <c r="K112" s="128"/>
      <c r="L112" s="127"/>
      <c r="M112" s="127"/>
      <c r="N112" s="127"/>
      <c r="O112" s="129" t="e">
        <f>O122</f>
        <v>#VALUE!</v>
      </c>
      <c r="P112" s="130" t="e">
        <f t="shared" si="13"/>
        <v>#VALUE!</v>
      </c>
    </row>
    <row r="113" spans="1:16" s="88" customFormat="1" ht="13.5" customHeight="1" x14ac:dyDescent="0.25">
      <c r="A113" s="88" t="str">
        <f t="shared" si="18"/>
        <v/>
      </c>
      <c r="B113" s="131" t="str">
        <f t="shared" si="14"/>
        <v/>
      </c>
      <c r="C113" s="132" t="str">
        <f t="shared" si="19"/>
        <v/>
      </c>
      <c r="D113" s="132" t="str">
        <f t="shared" si="22"/>
        <v/>
      </c>
      <c r="E113" s="133" t="e">
        <f t="shared" si="15"/>
        <v>#VALUE!</v>
      </c>
      <c r="F113" s="132" t="e">
        <f t="shared" si="16"/>
        <v>#VALUE!</v>
      </c>
      <c r="G113" s="132" t="str">
        <f t="shared" si="20"/>
        <v/>
      </c>
      <c r="H113" s="132" t="str">
        <f t="shared" si="21"/>
        <v/>
      </c>
      <c r="I113" s="132" t="e">
        <f t="shared" si="24"/>
        <v>#VALUE!</v>
      </c>
      <c r="J113" s="132" t="e">
        <f>SUM($H$27:$H113)</f>
        <v>#VALUE!</v>
      </c>
      <c r="K113" s="128"/>
      <c r="L113" s="127"/>
      <c r="M113" s="127"/>
      <c r="N113" s="127"/>
      <c r="O113" s="129" t="e">
        <f>O122</f>
        <v>#VALUE!</v>
      </c>
      <c r="P113" s="130" t="e">
        <f t="shared" si="13"/>
        <v>#VALUE!</v>
      </c>
    </row>
    <row r="114" spans="1:16" s="88" customFormat="1" ht="13.5" customHeight="1" x14ac:dyDescent="0.25">
      <c r="A114" s="88" t="str">
        <f t="shared" si="18"/>
        <v/>
      </c>
      <c r="B114" s="131" t="str">
        <f t="shared" si="14"/>
        <v/>
      </c>
      <c r="C114" s="132" t="str">
        <f t="shared" si="19"/>
        <v/>
      </c>
      <c r="D114" s="132" t="str">
        <f t="shared" si="22"/>
        <v/>
      </c>
      <c r="E114" s="133" t="e">
        <f t="shared" si="15"/>
        <v>#VALUE!</v>
      </c>
      <c r="F114" s="132" t="e">
        <f t="shared" si="16"/>
        <v>#VALUE!</v>
      </c>
      <c r="G114" s="132" t="str">
        <f t="shared" si="20"/>
        <v/>
      </c>
      <c r="H114" s="132" t="str">
        <f t="shared" si="21"/>
        <v/>
      </c>
      <c r="I114" s="132" t="e">
        <f t="shared" si="24"/>
        <v>#VALUE!</v>
      </c>
      <c r="J114" s="132" t="e">
        <f>SUM($H$27:$H114)</f>
        <v>#VALUE!</v>
      </c>
      <c r="K114" s="128"/>
      <c r="L114" s="127"/>
      <c r="M114" s="127"/>
      <c r="N114" s="127"/>
      <c r="O114" s="129" t="e">
        <f>O122</f>
        <v>#VALUE!</v>
      </c>
      <c r="P114" s="130" t="e">
        <f t="shared" si="13"/>
        <v>#VALUE!</v>
      </c>
    </row>
    <row r="115" spans="1:16" s="88" customFormat="1" ht="13.5" customHeight="1" x14ac:dyDescent="0.25">
      <c r="A115" s="88" t="str">
        <f t="shared" si="18"/>
        <v/>
      </c>
      <c r="B115" s="131" t="str">
        <f t="shared" si="14"/>
        <v/>
      </c>
      <c r="C115" s="132" t="str">
        <f t="shared" si="19"/>
        <v/>
      </c>
      <c r="D115" s="132" t="str">
        <f t="shared" si="22"/>
        <v/>
      </c>
      <c r="E115" s="133" t="e">
        <f t="shared" si="15"/>
        <v>#VALUE!</v>
      </c>
      <c r="F115" s="132" t="e">
        <f t="shared" si="16"/>
        <v>#VALUE!</v>
      </c>
      <c r="G115" s="132" t="str">
        <f t="shared" si="20"/>
        <v/>
      </c>
      <c r="H115" s="132" t="str">
        <f t="shared" si="21"/>
        <v/>
      </c>
      <c r="I115" s="132" t="e">
        <f t="shared" si="24"/>
        <v>#VALUE!</v>
      </c>
      <c r="J115" s="132" t="e">
        <f>SUM($H$27:$H115)</f>
        <v>#VALUE!</v>
      </c>
      <c r="K115" s="128"/>
      <c r="L115" s="127"/>
      <c r="M115" s="127"/>
      <c r="N115" s="127"/>
      <c r="O115" s="129" t="e">
        <f>O122</f>
        <v>#VALUE!</v>
      </c>
      <c r="P115" s="130" t="e">
        <f t="shared" si="13"/>
        <v>#VALUE!</v>
      </c>
    </row>
    <row r="116" spans="1:16" s="88" customFormat="1" ht="13.5" customHeight="1" x14ac:dyDescent="0.25">
      <c r="A116" s="88" t="str">
        <f t="shared" si="18"/>
        <v/>
      </c>
      <c r="B116" s="131" t="str">
        <f t="shared" si="14"/>
        <v/>
      </c>
      <c r="C116" s="132" t="str">
        <f t="shared" si="19"/>
        <v/>
      </c>
      <c r="D116" s="132" t="str">
        <f t="shared" si="22"/>
        <v/>
      </c>
      <c r="E116" s="133" t="e">
        <f t="shared" si="15"/>
        <v>#VALUE!</v>
      </c>
      <c r="F116" s="132" t="e">
        <f t="shared" si="16"/>
        <v>#VALUE!</v>
      </c>
      <c r="G116" s="132" t="str">
        <f t="shared" si="20"/>
        <v/>
      </c>
      <c r="H116" s="132" t="str">
        <f t="shared" si="21"/>
        <v/>
      </c>
      <c r="I116" s="132" t="e">
        <f t="shared" si="24"/>
        <v>#VALUE!</v>
      </c>
      <c r="J116" s="132" t="e">
        <f>SUM($H$27:$H116)</f>
        <v>#VALUE!</v>
      </c>
      <c r="L116" s="134"/>
      <c r="M116" s="134"/>
      <c r="N116" s="134"/>
      <c r="O116" s="129" t="e">
        <f>O122</f>
        <v>#VALUE!</v>
      </c>
      <c r="P116" s="130" t="e">
        <f t="shared" si="13"/>
        <v>#VALUE!</v>
      </c>
    </row>
    <row r="117" spans="1:16" s="88" customFormat="1" ht="13.5" customHeight="1" x14ac:dyDescent="0.25">
      <c r="A117" s="88" t="str">
        <f t="shared" si="18"/>
        <v/>
      </c>
      <c r="B117" s="131" t="str">
        <f t="shared" si="14"/>
        <v/>
      </c>
      <c r="C117" s="132" t="str">
        <f t="shared" si="19"/>
        <v/>
      </c>
      <c r="D117" s="132" t="str">
        <f t="shared" si="22"/>
        <v/>
      </c>
      <c r="E117" s="133" t="e">
        <f t="shared" si="15"/>
        <v>#VALUE!</v>
      </c>
      <c r="F117" s="132" t="e">
        <f t="shared" si="16"/>
        <v>#VALUE!</v>
      </c>
      <c r="G117" s="132" t="str">
        <f t="shared" si="20"/>
        <v/>
      </c>
      <c r="H117" s="132" t="str">
        <f t="shared" si="21"/>
        <v/>
      </c>
      <c r="I117" s="132" t="e">
        <f t="shared" si="24"/>
        <v>#VALUE!</v>
      </c>
      <c r="J117" s="132" t="e">
        <f>SUM($H$27:$H117)</f>
        <v>#VALUE!</v>
      </c>
      <c r="L117" s="134"/>
      <c r="M117" s="134"/>
      <c r="N117" s="134"/>
      <c r="O117" s="129" t="e">
        <f>O122</f>
        <v>#VALUE!</v>
      </c>
      <c r="P117" s="130" t="e">
        <f t="shared" si="13"/>
        <v>#VALUE!</v>
      </c>
    </row>
    <row r="118" spans="1:16" s="88" customFormat="1" ht="13.5" customHeight="1" x14ac:dyDescent="0.25">
      <c r="A118" s="88" t="str">
        <f t="shared" si="18"/>
        <v/>
      </c>
      <c r="B118" s="131" t="str">
        <f t="shared" si="14"/>
        <v/>
      </c>
      <c r="C118" s="132" t="str">
        <f t="shared" si="19"/>
        <v/>
      </c>
      <c r="D118" s="132" t="str">
        <f t="shared" si="22"/>
        <v/>
      </c>
      <c r="E118" s="133" t="e">
        <f t="shared" si="15"/>
        <v>#VALUE!</v>
      </c>
      <c r="F118" s="132" t="e">
        <f t="shared" si="16"/>
        <v>#VALUE!</v>
      </c>
      <c r="G118" s="132" t="str">
        <f t="shared" si="20"/>
        <v/>
      </c>
      <c r="H118" s="132" t="str">
        <f t="shared" si="21"/>
        <v/>
      </c>
      <c r="I118" s="132" t="e">
        <f t="shared" si="24"/>
        <v>#VALUE!</v>
      </c>
      <c r="J118" s="132" t="e">
        <f>SUM($H$27:$H118)</f>
        <v>#VALUE!</v>
      </c>
      <c r="L118" s="134"/>
      <c r="M118" s="134"/>
      <c r="N118" s="134"/>
      <c r="O118" s="129" t="e">
        <f>O122</f>
        <v>#VALUE!</v>
      </c>
      <c r="P118" s="130" t="e">
        <f t="shared" si="13"/>
        <v>#VALUE!</v>
      </c>
    </row>
    <row r="119" spans="1:16" s="88" customFormat="1" ht="13.5" customHeight="1" x14ac:dyDescent="0.25">
      <c r="A119" s="88" t="str">
        <f t="shared" si="18"/>
        <v/>
      </c>
      <c r="B119" s="131" t="str">
        <f t="shared" si="14"/>
        <v/>
      </c>
      <c r="C119" s="132" t="str">
        <f t="shared" si="19"/>
        <v/>
      </c>
      <c r="D119" s="132" t="str">
        <f t="shared" si="22"/>
        <v/>
      </c>
      <c r="E119" s="133" t="e">
        <f t="shared" si="15"/>
        <v>#VALUE!</v>
      </c>
      <c r="F119" s="132" t="e">
        <f t="shared" si="16"/>
        <v>#VALUE!</v>
      </c>
      <c r="G119" s="132" t="str">
        <f t="shared" si="20"/>
        <v/>
      </c>
      <c r="H119" s="132" t="str">
        <f t="shared" si="21"/>
        <v/>
      </c>
      <c r="I119" s="132" t="e">
        <f t="shared" si="24"/>
        <v>#VALUE!</v>
      </c>
      <c r="J119" s="132" t="e">
        <f>SUM($H$27:$H119)</f>
        <v>#VALUE!</v>
      </c>
      <c r="L119" s="134"/>
      <c r="M119" s="134"/>
      <c r="N119" s="134"/>
      <c r="O119" s="129" t="e">
        <f>O122</f>
        <v>#VALUE!</v>
      </c>
      <c r="P119" s="130" t="e">
        <f t="shared" si="13"/>
        <v>#VALUE!</v>
      </c>
    </row>
    <row r="120" spans="1:16" s="88" customFormat="1" ht="13.5" customHeight="1" x14ac:dyDescent="0.25">
      <c r="A120" s="88" t="str">
        <f t="shared" si="18"/>
        <v/>
      </c>
      <c r="B120" s="131" t="str">
        <f t="shared" si="14"/>
        <v/>
      </c>
      <c r="C120" s="132" t="str">
        <f t="shared" si="19"/>
        <v/>
      </c>
      <c r="D120" s="132" t="str">
        <f t="shared" si="22"/>
        <v/>
      </c>
      <c r="E120" s="133" t="e">
        <f t="shared" si="15"/>
        <v>#VALUE!</v>
      </c>
      <c r="F120" s="132" t="e">
        <f t="shared" si="16"/>
        <v>#VALUE!</v>
      </c>
      <c r="G120" s="132" t="str">
        <f t="shared" si="20"/>
        <v/>
      </c>
      <c r="H120" s="132" t="str">
        <f t="shared" si="21"/>
        <v/>
      </c>
      <c r="I120" s="132" t="e">
        <f t="shared" si="24"/>
        <v>#VALUE!</v>
      </c>
      <c r="J120" s="132" t="e">
        <f>SUM($H$27:$H120)</f>
        <v>#VALUE!</v>
      </c>
      <c r="L120" s="134"/>
      <c r="M120" s="134"/>
      <c r="N120" s="134"/>
      <c r="O120" s="129" t="e">
        <f>O122</f>
        <v>#VALUE!</v>
      </c>
      <c r="P120" s="130" t="e">
        <f t="shared" si="13"/>
        <v>#VALUE!</v>
      </c>
    </row>
    <row r="121" spans="1:16" s="88" customFormat="1" ht="13.5" customHeight="1" x14ac:dyDescent="0.25">
      <c r="A121" s="88" t="str">
        <f t="shared" si="18"/>
        <v/>
      </c>
      <c r="B121" s="131" t="str">
        <f t="shared" si="14"/>
        <v/>
      </c>
      <c r="C121" s="132" t="str">
        <f t="shared" si="19"/>
        <v/>
      </c>
      <c r="D121" s="132" t="str">
        <f t="shared" si="22"/>
        <v/>
      </c>
      <c r="E121" s="133" t="e">
        <f t="shared" si="15"/>
        <v>#VALUE!</v>
      </c>
      <c r="F121" s="132" t="e">
        <f t="shared" si="16"/>
        <v>#VALUE!</v>
      </c>
      <c r="G121" s="132" t="str">
        <f t="shared" si="20"/>
        <v/>
      </c>
      <c r="H121" s="132" t="str">
        <f t="shared" si="21"/>
        <v/>
      </c>
      <c r="I121" s="132" t="e">
        <f>IF(AND(Pay_Num&lt;&gt;"",Sched_Pay+Extra_Pay&lt;Beg_Bal),Beg_Bal-Princ,IF(Pay_Num&lt;&gt;"",0,""))</f>
        <v>#VALUE!</v>
      </c>
      <c r="J121" s="132" t="e">
        <f>SUM($H$27:$H121)</f>
        <v>#VALUE!</v>
      </c>
      <c r="L121" s="134"/>
      <c r="M121" s="134"/>
      <c r="N121" s="134"/>
      <c r="O121" s="129" t="e">
        <f>O122</f>
        <v>#VALUE!</v>
      </c>
      <c r="P121" s="130" t="e">
        <f t="shared" si="13"/>
        <v>#VALUE!</v>
      </c>
    </row>
    <row r="122" spans="1:16" s="135" customFormat="1" ht="13.5" customHeight="1" x14ac:dyDescent="0.25">
      <c r="A122" s="135" t="str">
        <f t="shared" si="18"/>
        <v/>
      </c>
      <c r="B122" s="136" t="str">
        <f t="shared" si="14"/>
        <v/>
      </c>
      <c r="C122" s="137" t="str">
        <f t="shared" si="19"/>
        <v/>
      </c>
      <c r="D122" s="137" t="str">
        <f t="shared" si="22"/>
        <v/>
      </c>
      <c r="E122" s="142" t="e">
        <f t="shared" si="15"/>
        <v>#VALUE!</v>
      </c>
      <c r="F122" s="137" t="e">
        <f t="shared" si="16"/>
        <v>#VALUE!</v>
      </c>
      <c r="G122" s="137" t="str">
        <f t="shared" si="20"/>
        <v/>
      </c>
      <c r="H122" s="137" t="str">
        <f t="shared" si="21"/>
        <v/>
      </c>
      <c r="I122" s="137" t="e">
        <f t="shared" ref="I122:I132" si="25">IF(AND(Pay_Num&lt;&gt;"",Sched_Pay+Extra_Pay&lt;Beg_Bal),Beg_Bal-Princ,IF(Pay_Num&lt;&gt;"",0,""))</f>
        <v>#VALUE!</v>
      </c>
      <c r="J122" s="137" t="e">
        <f>SUM($H$27:$H122)</f>
        <v>#VALUE!</v>
      </c>
      <c r="K122" s="135">
        <f>K110+1</f>
        <v>8</v>
      </c>
      <c r="L122" s="139" t="e">
        <f>AVERAGE(I110:I121)</f>
        <v>#VALUE!</v>
      </c>
      <c r="M122" s="139" t="e">
        <f>L122*H$20</f>
        <v>#VALUE!</v>
      </c>
      <c r="N122" s="139" t="e">
        <f>M122/(1+H$19)</f>
        <v>#VALUE!</v>
      </c>
      <c r="O122" s="140" t="e">
        <f>N122/12</f>
        <v>#VALUE!</v>
      </c>
      <c r="P122" s="141" t="e">
        <f t="shared" si="13"/>
        <v>#VALUE!</v>
      </c>
    </row>
    <row r="123" spans="1:16" s="88" customFormat="1" ht="13.5" customHeight="1" x14ac:dyDescent="0.25">
      <c r="A123" s="88" t="str">
        <f t="shared" si="18"/>
        <v/>
      </c>
      <c r="B123" s="131" t="str">
        <f t="shared" si="14"/>
        <v/>
      </c>
      <c r="C123" s="132" t="str">
        <f t="shared" si="19"/>
        <v/>
      </c>
      <c r="D123" s="132" t="str">
        <f t="shared" si="22"/>
        <v/>
      </c>
      <c r="E123" s="133" t="e">
        <f t="shared" si="15"/>
        <v>#VALUE!</v>
      </c>
      <c r="F123" s="132" t="e">
        <f t="shared" si="16"/>
        <v>#VALUE!</v>
      </c>
      <c r="G123" s="132" t="str">
        <f t="shared" si="20"/>
        <v/>
      </c>
      <c r="H123" s="132" t="str">
        <f t="shared" si="21"/>
        <v/>
      </c>
      <c r="I123" s="132" t="e">
        <f t="shared" si="25"/>
        <v>#VALUE!</v>
      </c>
      <c r="J123" s="132" t="e">
        <f>SUM($H$27:$H123)</f>
        <v>#VALUE!</v>
      </c>
      <c r="K123" s="128"/>
      <c r="L123" s="127"/>
      <c r="M123" s="127"/>
      <c r="N123" s="127"/>
      <c r="O123" s="129" t="e">
        <f>O134</f>
        <v>#VALUE!</v>
      </c>
      <c r="P123" s="130" t="e">
        <f t="shared" si="13"/>
        <v>#VALUE!</v>
      </c>
    </row>
    <row r="124" spans="1:16" s="88" customFormat="1" ht="13.5" customHeight="1" x14ac:dyDescent="0.25">
      <c r="A124" s="88" t="str">
        <f t="shared" si="18"/>
        <v/>
      </c>
      <c r="B124" s="131" t="str">
        <f t="shared" si="14"/>
        <v/>
      </c>
      <c r="C124" s="132" t="str">
        <f t="shared" si="19"/>
        <v/>
      </c>
      <c r="D124" s="132" t="str">
        <f t="shared" si="22"/>
        <v/>
      </c>
      <c r="E124" s="133" t="e">
        <f t="shared" si="15"/>
        <v>#VALUE!</v>
      </c>
      <c r="F124" s="132" t="e">
        <f t="shared" si="16"/>
        <v>#VALUE!</v>
      </c>
      <c r="G124" s="132" t="str">
        <f t="shared" si="20"/>
        <v/>
      </c>
      <c r="H124" s="132" t="str">
        <f t="shared" si="21"/>
        <v/>
      </c>
      <c r="I124" s="132" t="e">
        <f t="shared" si="25"/>
        <v>#VALUE!</v>
      </c>
      <c r="J124" s="132" t="e">
        <f>SUM($H$27:$H124)</f>
        <v>#VALUE!</v>
      </c>
      <c r="K124" s="128"/>
      <c r="L124" s="127"/>
      <c r="M124" s="127"/>
      <c r="N124" s="127"/>
      <c r="O124" s="129" t="e">
        <f>O134</f>
        <v>#VALUE!</v>
      </c>
      <c r="P124" s="130" t="e">
        <f t="shared" si="13"/>
        <v>#VALUE!</v>
      </c>
    </row>
    <row r="125" spans="1:16" s="88" customFormat="1" ht="13.5" customHeight="1" x14ac:dyDescent="0.25">
      <c r="A125" s="88" t="str">
        <f t="shared" si="18"/>
        <v/>
      </c>
      <c r="B125" s="131" t="str">
        <f t="shared" si="14"/>
        <v/>
      </c>
      <c r="C125" s="132" t="str">
        <f t="shared" si="19"/>
        <v/>
      </c>
      <c r="D125" s="132" t="str">
        <f t="shared" si="22"/>
        <v/>
      </c>
      <c r="E125" s="133" t="e">
        <f t="shared" si="15"/>
        <v>#VALUE!</v>
      </c>
      <c r="F125" s="132" t="e">
        <f t="shared" si="16"/>
        <v>#VALUE!</v>
      </c>
      <c r="G125" s="132" t="str">
        <f t="shared" si="20"/>
        <v/>
      </c>
      <c r="H125" s="132" t="str">
        <f t="shared" si="21"/>
        <v/>
      </c>
      <c r="I125" s="132" t="e">
        <f t="shared" si="25"/>
        <v>#VALUE!</v>
      </c>
      <c r="J125" s="132" t="e">
        <f>SUM($H$27:$H125)</f>
        <v>#VALUE!</v>
      </c>
      <c r="K125" s="128"/>
      <c r="L125" s="127"/>
      <c r="M125" s="127"/>
      <c r="N125" s="127"/>
      <c r="O125" s="129" t="e">
        <f>O134</f>
        <v>#VALUE!</v>
      </c>
      <c r="P125" s="130" t="e">
        <f t="shared" si="13"/>
        <v>#VALUE!</v>
      </c>
    </row>
    <row r="126" spans="1:16" s="88" customFormat="1" ht="13.5" customHeight="1" x14ac:dyDescent="0.25">
      <c r="A126" s="88" t="str">
        <f t="shared" si="18"/>
        <v/>
      </c>
      <c r="B126" s="131" t="str">
        <f t="shared" si="14"/>
        <v/>
      </c>
      <c r="C126" s="132" t="str">
        <f t="shared" si="19"/>
        <v/>
      </c>
      <c r="D126" s="132" t="str">
        <f t="shared" si="22"/>
        <v/>
      </c>
      <c r="E126" s="133" t="e">
        <f t="shared" si="15"/>
        <v>#VALUE!</v>
      </c>
      <c r="F126" s="132" t="e">
        <f t="shared" si="16"/>
        <v>#VALUE!</v>
      </c>
      <c r="G126" s="132" t="str">
        <f t="shared" si="20"/>
        <v/>
      </c>
      <c r="H126" s="132" t="str">
        <f t="shared" si="21"/>
        <v/>
      </c>
      <c r="I126" s="132" t="e">
        <f t="shared" si="25"/>
        <v>#VALUE!</v>
      </c>
      <c r="J126" s="132" t="e">
        <f>SUM($H$27:$H126)</f>
        <v>#VALUE!</v>
      </c>
      <c r="K126" s="128"/>
      <c r="L126" s="127"/>
      <c r="M126" s="127"/>
      <c r="N126" s="127"/>
      <c r="O126" s="129" t="e">
        <f>O134</f>
        <v>#VALUE!</v>
      </c>
      <c r="P126" s="130" t="e">
        <f t="shared" si="13"/>
        <v>#VALUE!</v>
      </c>
    </row>
    <row r="127" spans="1:16" s="88" customFormat="1" ht="13.5" customHeight="1" x14ac:dyDescent="0.25">
      <c r="A127" s="88" t="str">
        <f t="shared" si="18"/>
        <v/>
      </c>
      <c r="B127" s="131" t="str">
        <f t="shared" si="14"/>
        <v/>
      </c>
      <c r="C127" s="132" t="str">
        <f t="shared" si="19"/>
        <v/>
      </c>
      <c r="D127" s="132" t="str">
        <f t="shared" si="22"/>
        <v/>
      </c>
      <c r="E127" s="133" t="e">
        <f t="shared" si="15"/>
        <v>#VALUE!</v>
      </c>
      <c r="F127" s="132" t="e">
        <f t="shared" si="16"/>
        <v>#VALUE!</v>
      </c>
      <c r="G127" s="132" t="str">
        <f t="shared" si="20"/>
        <v/>
      </c>
      <c r="H127" s="132" t="str">
        <f t="shared" si="21"/>
        <v/>
      </c>
      <c r="I127" s="132" t="e">
        <f t="shared" si="25"/>
        <v>#VALUE!</v>
      </c>
      <c r="J127" s="132" t="e">
        <f>SUM($H$27:$H127)</f>
        <v>#VALUE!</v>
      </c>
      <c r="K127" s="128"/>
      <c r="L127" s="127"/>
      <c r="M127" s="127"/>
      <c r="N127" s="127"/>
      <c r="O127" s="129" t="e">
        <f>O134</f>
        <v>#VALUE!</v>
      </c>
      <c r="P127" s="130" t="e">
        <f t="shared" si="13"/>
        <v>#VALUE!</v>
      </c>
    </row>
    <row r="128" spans="1:16" s="88" customFormat="1" ht="13.5" customHeight="1" x14ac:dyDescent="0.25">
      <c r="A128" s="88" t="str">
        <f t="shared" si="18"/>
        <v/>
      </c>
      <c r="B128" s="131" t="str">
        <f t="shared" si="14"/>
        <v/>
      </c>
      <c r="C128" s="132" t="str">
        <f t="shared" si="19"/>
        <v/>
      </c>
      <c r="D128" s="132" t="str">
        <f t="shared" si="22"/>
        <v/>
      </c>
      <c r="E128" s="133" t="e">
        <f t="shared" si="15"/>
        <v>#VALUE!</v>
      </c>
      <c r="F128" s="132" t="e">
        <f t="shared" si="16"/>
        <v>#VALUE!</v>
      </c>
      <c r="G128" s="132" t="str">
        <f t="shared" si="20"/>
        <v/>
      </c>
      <c r="H128" s="132" t="str">
        <f t="shared" si="21"/>
        <v/>
      </c>
      <c r="I128" s="132" t="e">
        <f t="shared" si="25"/>
        <v>#VALUE!</v>
      </c>
      <c r="J128" s="132" t="e">
        <f>SUM($H$27:$H128)</f>
        <v>#VALUE!</v>
      </c>
      <c r="L128" s="134"/>
      <c r="M128" s="134"/>
      <c r="N128" s="134"/>
      <c r="O128" s="129" t="e">
        <f>O134</f>
        <v>#VALUE!</v>
      </c>
      <c r="P128" s="130" t="e">
        <f t="shared" si="13"/>
        <v>#VALUE!</v>
      </c>
    </row>
    <row r="129" spans="1:16" s="88" customFormat="1" ht="13.5" customHeight="1" x14ac:dyDescent="0.25">
      <c r="A129" s="88" t="str">
        <f t="shared" si="18"/>
        <v/>
      </c>
      <c r="B129" s="131" t="str">
        <f t="shared" si="14"/>
        <v/>
      </c>
      <c r="C129" s="132" t="str">
        <f t="shared" si="19"/>
        <v/>
      </c>
      <c r="D129" s="132" t="str">
        <f t="shared" si="22"/>
        <v/>
      </c>
      <c r="E129" s="133" t="e">
        <f t="shared" si="15"/>
        <v>#VALUE!</v>
      </c>
      <c r="F129" s="132" t="e">
        <f t="shared" si="16"/>
        <v>#VALUE!</v>
      </c>
      <c r="G129" s="132" t="str">
        <f t="shared" si="20"/>
        <v/>
      </c>
      <c r="H129" s="132" t="str">
        <f t="shared" si="21"/>
        <v/>
      </c>
      <c r="I129" s="132" t="e">
        <f t="shared" si="25"/>
        <v>#VALUE!</v>
      </c>
      <c r="J129" s="132" t="e">
        <f>SUM($H$27:$H129)</f>
        <v>#VALUE!</v>
      </c>
      <c r="L129" s="134"/>
      <c r="M129" s="134"/>
      <c r="N129" s="134"/>
      <c r="O129" s="129" t="e">
        <f>O134</f>
        <v>#VALUE!</v>
      </c>
      <c r="P129" s="130" t="e">
        <f t="shared" si="13"/>
        <v>#VALUE!</v>
      </c>
    </row>
    <row r="130" spans="1:16" s="88" customFormat="1" ht="13.5" customHeight="1" x14ac:dyDescent="0.25">
      <c r="A130" s="88" t="str">
        <f t="shared" si="18"/>
        <v/>
      </c>
      <c r="B130" s="131" t="str">
        <f t="shared" si="14"/>
        <v/>
      </c>
      <c r="C130" s="132" t="str">
        <f t="shared" si="19"/>
        <v/>
      </c>
      <c r="D130" s="132" t="str">
        <f t="shared" si="22"/>
        <v/>
      </c>
      <c r="E130" s="133" t="e">
        <f t="shared" si="15"/>
        <v>#VALUE!</v>
      </c>
      <c r="F130" s="132" t="e">
        <f t="shared" si="16"/>
        <v>#VALUE!</v>
      </c>
      <c r="G130" s="132" t="str">
        <f t="shared" si="20"/>
        <v/>
      </c>
      <c r="H130" s="132" t="str">
        <f t="shared" si="21"/>
        <v/>
      </c>
      <c r="I130" s="132" t="e">
        <f t="shared" si="25"/>
        <v>#VALUE!</v>
      </c>
      <c r="J130" s="132" t="e">
        <f>SUM($H$27:$H130)</f>
        <v>#VALUE!</v>
      </c>
      <c r="L130" s="134"/>
      <c r="M130" s="134"/>
      <c r="N130" s="134"/>
      <c r="O130" s="129" t="e">
        <f>O134</f>
        <v>#VALUE!</v>
      </c>
      <c r="P130" s="130" t="e">
        <f t="shared" si="13"/>
        <v>#VALUE!</v>
      </c>
    </row>
    <row r="131" spans="1:16" s="88" customFormat="1" ht="13.5" customHeight="1" x14ac:dyDescent="0.25">
      <c r="A131" s="88" t="str">
        <f t="shared" si="18"/>
        <v/>
      </c>
      <c r="B131" s="131" t="str">
        <f t="shared" si="14"/>
        <v/>
      </c>
      <c r="C131" s="132" t="str">
        <f t="shared" si="19"/>
        <v/>
      </c>
      <c r="D131" s="132" t="str">
        <f t="shared" si="22"/>
        <v/>
      </c>
      <c r="E131" s="133" t="e">
        <f t="shared" si="15"/>
        <v>#VALUE!</v>
      </c>
      <c r="F131" s="132" t="e">
        <f t="shared" si="16"/>
        <v>#VALUE!</v>
      </c>
      <c r="G131" s="132" t="str">
        <f t="shared" si="20"/>
        <v/>
      </c>
      <c r="H131" s="132" t="str">
        <f t="shared" si="21"/>
        <v/>
      </c>
      <c r="I131" s="132" t="e">
        <f t="shared" si="25"/>
        <v>#VALUE!</v>
      </c>
      <c r="J131" s="132" t="e">
        <f>SUM($H$27:$H131)</f>
        <v>#VALUE!</v>
      </c>
      <c r="L131" s="134"/>
      <c r="M131" s="134"/>
      <c r="N131" s="134"/>
      <c r="O131" s="129" t="e">
        <f>O134</f>
        <v>#VALUE!</v>
      </c>
      <c r="P131" s="130" t="e">
        <f t="shared" si="13"/>
        <v>#VALUE!</v>
      </c>
    </row>
    <row r="132" spans="1:16" s="88" customFormat="1" ht="13.5" customHeight="1" x14ac:dyDescent="0.25">
      <c r="A132" s="88" t="str">
        <f t="shared" si="18"/>
        <v/>
      </c>
      <c r="B132" s="131" t="str">
        <f t="shared" si="14"/>
        <v/>
      </c>
      <c r="C132" s="132" t="str">
        <f t="shared" si="19"/>
        <v/>
      </c>
      <c r="D132" s="132" t="str">
        <f t="shared" si="22"/>
        <v/>
      </c>
      <c r="E132" s="133" t="e">
        <f t="shared" si="15"/>
        <v>#VALUE!</v>
      </c>
      <c r="F132" s="132" t="e">
        <f t="shared" si="16"/>
        <v>#VALUE!</v>
      </c>
      <c r="G132" s="132" t="str">
        <f t="shared" si="20"/>
        <v/>
      </c>
      <c r="H132" s="132" t="str">
        <f t="shared" si="21"/>
        <v/>
      </c>
      <c r="I132" s="132" t="e">
        <f t="shared" si="25"/>
        <v>#VALUE!</v>
      </c>
      <c r="J132" s="132" t="e">
        <f>SUM($H$27:$H132)</f>
        <v>#VALUE!</v>
      </c>
      <c r="L132" s="134"/>
      <c r="M132" s="134"/>
      <c r="N132" s="134"/>
      <c r="O132" s="129" t="e">
        <f>O134</f>
        <v>#VALUE!</v>
      </c>
      <c r="P132" s="130" t="e">
        <f t="shared" si="13"/>
        <v>#VALUE!</v>
      </c>
    </row>
    <row r="133" spans="1:16" s="88" customFormat="1" ht="13.5" customHeight="1" x14ac:dyDescent="0.25">
      <c r="A133" s="88" t="str">
        <f t="shared" si="18"/>
        <v/>
      </c>
      <c r="B133" s="131" t="str">
        <f t="shared" si="14"/>
        <v/>
      </c>
      <c r="C133" s="132" t="str">
        <f t="shared" si="19"/>
        <v/>
      </c>
      <c r="D133" s="132" t="str">
        <f t="shared" si="22"/>
        <v/>
      </c>
      <c r="E133" s="133" t="e">
        <f t="shared" si="15"/>
        <v>#VALUE!</v>
      </c>
      <c r="F133" s="132" t="e">
        <f t="shared" si="16"/>
        <v>#VALUE!</v>
      </c>
      <c r="G133" s="132" t="str">
        <f t="shared" si="20"/>
        <v/>
      </c>
      <c r="H133" s="132" t="str">
        <f t="shared" si="21"/>
        <v/>
      </c>
      <c r="I133" s="132" t="e">
        <f>IF(AND(Pay_Num&lt;&gt;"",Sched_Pay+Extra_Pay&lt;Beg_Bal),Beg_Bal-Princ,IF(Pay_Num&lt;&gt;"",0,""))</f>
        <v>#VALUE!</v>
      </c>
      <c r="J133" s="132" t="e">
        <f>SUM($H$27:$H133)</f>
        <v>#VALUE!</v>
      </c>
      <c r="L133" s="134"/>
      <c r="M133" s="134"/>
      <c r="N133" s="134"/>
      <c r="O133" s="129" t="e">
        <f>O134</f>
        <v>#VALUE!</v>
      </c>
      <c r="P133" s="130" t="e">
        <f t="shared" si="13"/>
        <v>#VALUE!</v>
      </c>
    </row>
    <row r="134" spans="1:16" s="135" customFormat="1" ht="13.5" customHeight="1" x14ac:dyDescent="0.25">
      <c r="A134" s="135" t="str">
        <f t="shared" si="18"/>
        <v/>
      </c>
      <c r="B134" s="136" t="str">
        <f t="shared" si="14"/>
        <v/>
      </c>
      <c r="C134" s="137" t="str">
        <f t="shared" si="19"/>
        <v/>
      </c>
      <c r="D134" s="137" t="str">
        <f t="shared" si="22"/>
        <v/>
      </c>
      <c r="E134" s="142" t="e">
        <f t="shared" si="15"/>
        <v>#VALUE!</v>
      </c>
      <c r="F134" s="137" t="e">
        <f t="shared" si="16"/>
        <v>#VALUE!</v>
      </c>
      <c r="G134" s="137" t="str">
        <f t="shared" si="20"/>
        <v/>
      </c>
      <c r="H134" s="137" t="str">
        <f t="shared" si="21"/>
        <v/>
      </c>
      <c r="I134" s="137" t="e">
        <f t="shared" ref="I134:I144" si="26">IF(AND(Pay_Num&lt;&gt;"",Sched_Pay+Extra_Pay&lt;Beg_Bal),Beg_Bal-Princ,IF(Pay_Num&lt;&gt;"",0,""))</f>
        <v>#VALUE!</v>
      </c>
      <c r="J134" s="137" t="e">
        <f>SUM($H$27:$H134)</f>
        <v>#VALUE!</v>
      </c>
      <c r="K134" s="135">
        <f>K122+1</f>
        <v>9</v>
      </c>
      <c r="L134" s="139" t="e">
        <f>AVERAGE(I122:I133)</f>
        <v>#VALUE!</v>
      </c>
      <c r="M134" s="139" t="e">
        <f>L134*H$20</f>
        <v>#VALUE!</v>
      </c>
      <c r="N134" s="139" t="e">
        <f>M134/(1+H$19)</f>
        <v>#VALUE!</v>
      </c>
      <c r="O134" s="140" t="e">
        <f>N134/12</f>
        <v>#VALUE!</v>
      </c>
      <c r="P134" s="141" t="e">
        <f t="shared" si="13"/>
        <v>#VALUE!</v>
      </c>
    </row>
    <row r="135" spans="1:16" s="88" customFormat="1" ht="13.5" customHeight="1" x14ac:dyDescent="0.25">
      <c r="A135" s="88" t="str">
        <f t="shared" si="18"/>
        <v/>
      </c>
      <c r="B135" s="131" t="str">
        <f t="shared" si="14"/>
        <v/>
      </c>
      <c r="C135" s="132" t="str">
        <f t="shared" si="19"/>
        <v/>
      </c>
      <c r="D135" s="132" t="str">
        <f t="shared" si="22"/>
        <v/>
      </c>
      <c r="E135" s="133" t="e">
        <f t="shared" si="15"/>
        <v>#VALUE!</v>
      </c>
      <c r="F135" s="132" t="e">
        <f t="shared" si="16"/>
        <v>#VALUE!</v>
      </c>
      <c r="G135" s="132" t="str">
        <f t="shared" si="20"/>
        <v/>
      </c>
      <c r="H135" s="132" t="str">
        <f t="shared" si="21"/>
        <v/>
      </c>
      <c r="I135" s="132" t="e">
        <f t="shared" si="26"/>
        <v>#VALUE!</v>
      </c>
      <c r="J135" s="132" t="e">
        <f>SUM($H$27:$H135)</f>
        <v>#VALUE!</v>
      </c>
      <c r="K135" s="128"/>
      <c r="L135" s="127"/>
      <c r="M135" s="127"/>
      <c r="N135" s="127"/>
      <c r="O135" s="129" t="e">
        <f>O146</f>
        <v>#VALUE!</v>
      </c>
      <c r="P135" s="130" t="e">
        <f t="shared" si="13"/>
        <v>#VALUE!</v>
      </c>
    </row>
    <row r="136" spans="1:16" s="88" customFormat="1" ht="13.5" customHeight="1" x14ac:dyDescent="0.25">
      <c r="A136" s="88" t="str">
        <f t="shared" si="18"/>
        <v/>
      </c>
      <c r="B136" s="131" t="str">
        <f t="shared" si="14"/>
        <v/>
      </c>
      <c r="C136" s="132" t="str">
        <f t="shared" si="19"/>
        <v/>
      </c>
      <c r="D136" s="132" t="str">
        <f t="shared" si="22"/>
        <v/>
      </c>
      <c r="E136" s="133" t="e">
        <f t="shared" si="15"/>
        <v>#VALUE!</v>
      </c>
      <c r="F136" s="132" t="e">
        <f t="shared" si="16"/>
        <v>#VALUE!</v>
      </c>
      <c r="G136" s="132" t="str">
        <f t="shared" si="20"/>
        <v/>
      </c>
      <c r="H136" s="132" t="str">
        <f t="shared" si="21"/>
        <v/>
      </c>
      <c r="I136" s="132" t="e">
        <f t="shared" si="26"/>
        <v>#VALUE!</v>
      </c>
      <c r="J136" s="132" t="e">
        <f>SUM($H$27:$H136)</f>
        <v>#VALUE!</v>
      </c>
      <c r="K136" s="128"/>
      <c r="L136" s="127"/>
      <c r="M136" s="127"/>
      <c r="N136" s="127"/>
      <c r="O136" s="129" t="e">
        <f>O146</f>
        <v>#VALUE!</v>
      </c>
      <c r="P136" s="130" t="e">
        <f t="shared" si="13"/>
        <v>#VALUE!</v>
      </c>
    </row>
    <row r="137" spans="1:16" s="88" customFormat="1" ht="13.5" customHeight="1" x14ac:dyDescent="0.25">
      <c r="A137" s="88" t="str">
        <f t="shared" si="18"/>
        <v/>
      </c>
      <c r="B137" s="131" t="str">
        <f t="shared" si="14"/>
        <v/>
      </c>
      <c r="C137" s="132" t="str">
        <f t="shared" si="19"/>
        <v/>
      </c>
      <c r="D137" s="132" t="str">
        <f t="shared" si="22"/>
        <v/>
      </c>
      <c r="E137" s="133" t="e">
        <f t="shared" si="15"/>
        <v>#VALUE!</v>
      </c>
      <c r="F137" s="132" t="e">
        <f t="shared" si="16"/>
        <v>#VALUE!</v>
      </c>
      <c r="G137" s="132" t="str">
        <f t="shared" si="20"/>
        <v/>
      </c>
      <c r="H137" s="132" t="str">
        <f t="shared" si="21"/>
        <v/>
      </c>
      <c r="I137" s="132" t="e">
        <f t="shared" si="26"/>
        <v>#VALUE!</v>
      </c>
      <c r="J137" s="132" t="e">
        <f>SUM($H$27:$H137)</f>
        <v>#VALUE!</v>
      </c>
      <c r="K137" s="128"/>
      <c r="L137" s="127"/>
      <c r="M137" s="127"/>
      <c r="N137" s="127"/>
      <c r="O137" s="129" t="e">
        <f>O146</f>
        <v>#VALUE!</v>
      </c>
      <c r="P137" s="130" t="e">
        <f t="shared" si="13"/>
        <v>#VALUE!</v>
      </c>
    </row>
    <row r="138" spans="1:16" s="88" customFormat="1" ht="13.5" customHeight="1" x14ac:dyDescent="0.25">
      <c r="A138" s="88" t="str">
        <f t="shared" si="18"/>
        <v/>
      </c>
      <c r="B138" s="131" t="str">
        <f t="shared" si="14"/>
        <v/>
      </c>
      <c r="C138" s="132" t="str">
        <f t="shared" si="19"/>
        <v/>
      </c>
      <c r="D138" s="132" t="str">
        <f t="shared" si="22"/>
        <v/>
      </c>
      <c r="E138" s="133" t="e">
        <f t="shared" si="15"/>
        <v>#VALUE!</v>
      </c>
      <c r="F138" s="132" t="e">
        <f t="shared" si="16"/>
        <v>#VALUE!</v>
      </c>
      <c r="G138" s="132" t="str">
        <f t="shared" si="20"/>
        <v/>
      </c>
      <c r="H138" s="132" t="str">
        <f t="shared" si="21"/>
        <v/>
      </c>
      <c r="I138" s="132" t="e">
        <f t="shared" si="26"/>
        <v>#VALUE!</v>
      </c>
      <c r="J138" s="132" t="e">
        <f>SUM($H$27:$H138)</f>
        <v>#VALUE!</v>
      </c>
      <c r="K138" s="128"/>
      <c r="L138" s="127"/>
      <c r="M138" s="127"/>
      <c r="N138" s="127"/>
      <c r="O138" s="129" t="e">
        <f>O146</f>
        <v>#VALUE!</v>
      </c>
      <c r="P138" s="130" t="e">
        <f t="shared" si="13"/>
        <v>#VALUE!</v>
      </c>
    </row>
    <row r="139" spans="1:16" s="88" customFormat="1" ht="13.5" customHeight="1" x14ac:dyDescent="0.25">
      <c r="A139" s="88" t="str">
        <f t="shared" si="18"/>
        <v/>
      </c>
      <c r="B139" s="131" t="str">
        <f t="shared" si="14"/>
        <v/>
      </c>
      <c r="C139" s="132" t="str">
        <f t="shared" si="19"/>
        <v/>
      </c>
      <c r="D139" s="132" t="str">
        <f t="shared" si="22"/>
        <v/>
      </c>
      <c r="E139" s="133" t="e">
        <f t="shared" si="15"/>
        <v>#VALUE!</v>
      </c>
      <c r="F139" s="132" t="e">
        <f t="shared" si="16"/>
        <v>#VALUE!</v>
      </c>
      <c r="G139" s="132" t="str">
        <f t="shared" si="20"/>
        <v/>
      </c>
      <c r="H139" s="132" t="str">
        <f t="shared" si="21"/>
        <v/>
      </c>
      <c r="I139" s="132" t="e">
        <f t="shared" si="26"/>
        <v>#VALUE!</v>
      </c>
      <c r="J139" s="132" t="e">
        <f>SUM($H$27:$H139)</f>
        <v>#VALUE!</v>
      </c>
      <c r="K139" s="128"/>
      <c r="L139" s="127"/>
      <c r="M139" s="127"/>
      <c r="N139" s="127"/>
      <c r="O139" s="129" t="e">
        <f>O146</f>
        <v>#VALUE!</v>
      </c>
      <c r="P139" s="130" t="e">
        <f t="shared" si="13"/>
        <v>#VALUE!</v>
      </c>
    </row>
    <row r="140" spans="1:16" s="88" customFormat="1" ht="13.5" customHeight="1" x14ac:dyDescent="0.25">
      <c r="A140" s="88" t="str">
        <f t="shared" si="18"/>
        <v/>
      </c>
      <c r="B140" s="131" t="str">
        <f t="shared" si="14"/>
        <v/>
      </c>
      <c r="C140" s="132" t="str">
        <f t="shared" si="19"/>
        <v/>
      </c>
      <c r="D140" s="132" t="str">
        <f t="shared" si="22"/>
        <v/>
      </c>
      <c r="E140" s="133" t="e">
        <f t="shared" si="15"/>
        <v>#VALUE!</v>
      </c>
      <c r="F140" s="132" t="e">
        <f t="shared" si="16"/>
        <v>#VALUE!</v>
      </c>
      <c r="G140" s="132" t="str">
        <f t="shared" si="20"/>
        <v/>
      </c>
      <c r="H140" s="132" t="str">
        <f t="shared" si="21"/>
        <v/>
      </c>
      <c r="I140" s="132" t="e">
        <f t="shared" si="26"/>
        <v>#VALUE!</v>
      </c>
      <c r="J140" s="132" t="e">
        <f>SUM($H$27:$H140)</f>
        <v>#VALUE!</v>
      </c>
      <c r="L140" s="134"/>
      <c r="M140" s="134"/>
      <c r="N140" s="134"/>
      <c r="O140" s="129" t="e">
        <f>O146</f>
        <v>#VALUE!</v>
      </c>
      <c r="P140" s="130" t="e">
        <f t="shared" si="13"/>
        <v>#VALUE!</v>
      </c>
    </row>
    <row r="141" spans="1:16" s="88" customFormat="1" ht="13.5" customHeight="1" x14ac:dyDescent="0.25">
      <c r="A141" s="88" t="str">
        <f t="shared" si="18"/>
        <v/>
      </c>
      <c r="B141" s="131" t="str">
        <f t="shared" si="14"/>
        <v/>
      </c>
      <c r="C141" s="132" t="str">
        <f t="shared" si="19"/>
        <v/>
      </c>
      <c r="D141" s="132" t="str">
        <f t="shared" si="22"/>
        <v/>
      </c>
      <c r="E141" s="133" t="e">
        <f t="shared" si="15"/>
        <v>#VALUE!</v>
      </c>
      <c r="F141" s="132" t="e">
        <f t="shared" si="16"/>
        <v>#VALUE!</v>
      </c>
      <c r="G141" s="132" t="str">
        <f t="shared" si="20"/>
        <v/>
      </c>
      <c r="H141" s="132" t="str">
        <f t="shared" si="21"/>
        <v/>
      </c>
      <c r="I141" s="132" t="e">
        <f t="shared" si="26"/>
        <v>#VALUE!</v>
      </c>
      <c r="J141" s="132" t="e">
        <f>SUM($H$27:$H141)</f>
        <v>#VALUE!</v>
      </c>
      <c r="L141" s="134"/>
      <c r="M141" s="134"/>
      <c r="N141" s="134"/>
      <c r="O141" s="129" t="e">
        <f>O146</f>
        <v>#VALUE!</v>
      </c>
      <c r="P141" s="130" t="e">
        <f t="shared" si="13"/>
        <v>#VALUE!</v>
      </c>
    </row>
    <row r="142" spans="1:16" s="88" customFormat="1" ht="13.5" customHeight="1" x14ac:dyDescent="0.25">
      <c r="A142" s="88" t="str">
        <f t="shared" si="18"/>
        <v/>
      </c>
      <c r="B142" s="131" t="str">
        <f t="shared" si="14"/>
        <v/>
      </c>
      <c r="C142" s="132" t="str">
        <f t="shared" si="19"/>
        <v/>
      </c>
      <c r="D142" s="132" t="str">
        <f t="shared" si="22"/>
        <v/>
      </c>
      <c r="E142" s="133" t="e">
        <f t="shared" si="15"/>
        <v>#VALUE!</v>
      </c>
      <c r="F142" s="132" t="e">
        <f t="shared" si="16"/>
        <v>#VALUE!</v>
      </c>
      <c r="G142" s="132" t="str">
        <f t="shared" si="20"/>
        <v/>
      </c>
      <c r="H142" s="132" t="str">
        <f t="shared" si="21"/>
        <v/>
      </c>
      <c r="I142" s="132" t="e">
        <f t="shared" si="26"/>
        <v>#VALUE!</v>
      </c>
      <c r="J142" s="132" t="e">
        <f>SUM($H$27:$H142)</f>
        <v>#VALUE!</v>
      </c>
      <c r="L142" s="134"/>
      <c r="M142" s="134"/>
      <c r="N142" s="134"/>
      <c r="O142" s="129" t="e">
        <f>O146</f>
        <v>#VALUE!</v>
      </c>
      <c r="P142" s="130" t="e">
        <f t="shared" si="13"/>
        <v>#VALUE!</v>
      </c>
    </row>
    <row r="143" spans="1:16" s="88" customFormat="1" ht="13.5" customHeight="1" x14ac:dyDescent="0.25">
      <c r="A143" s="88" t="str">
        <f t="shared" si="18"/>
        <v/>
      </c>
      <c r="B143" s="131" t="str">
        <f t="shared" si="14"/>
        <v/>
      </c>
      <c r="C143" s="132" t="str">
        <f t="shared" si="19"/>
        <v/>
      </c>
      <c r="D143" s="132" t="str">
        <f t="shared" si="22"/>
        <v/>
      </c>
      <c r="E143" s="133" t="e">
        <f t="shared" si="15"/>
        <v>#VALUE!</v>
      </c>
      <c r="F143" s="132" t="e">
        <f t="shared" si="16"/>
        <v>#VALUE!</v>
      </c>
      <c r="G143" s="132" t="str">
        <f t="shared" si="20"/>
        <v/>
      </c>
      <c r="H143" s="132" t="str">
        <f t="shared" si="21"/>
        <v/>
      </c>
      <c r="I143" s="132" t="e">
        <f t="shared" si="26"/>
        <v>#VALUE!</v>
      </c>
      <c r="J143" s="132" t="e">
        <f>SUM($H$27:$H143)</f>
        <v>#VALUE!</v>
      </c>
      <c r="L143" s="134"/>
      <c r="M143" s="134"/>
      <c r="N143" s="134"/>
      <c r="O143" s="129" t="e">
        <f>O146</f>
        <v>#VALUE!</v>
      </c>
      <c r="P143" s="130" t="e">
        <f t="shared" si="13"/>
        <v>#VALUE!</v>
      </c>
    </row>
    <row r="144" spans="1:16" s="88" customFormat="1" ht="13.5" customHeight="1" x14ac:dyDescent="0.25">
      <c r="A144" s="88" t="str">
        <f t="shared" si="18"/>
        <v/>
      </c>
      <c r="B144" s="131" t="str">
        <f t="shared" si="14"/>
        <v/>
      </c>
      <c r="C144" s="132" t="str">
        <f t="shared" si="19"/>
        <v/>
      </c>
      <c r="D144" s="132" t="str">
        <f t="shared" si="22"/>
        <v/>
      </c>
      <c r="E144" s="133" t="e">
        <f t="shared" si="15"/>
        <v>#VALUE!</v>
      </c>
      <c r="F144" s="132" t="e">
        <f t="shared" si="16"/>
        <v>#VALUE!</v>
      </c>
      <c r="G144" s="132" t="str">
        <f t="shared" si="20"/>
        <v/>
      </c>
      <c r="H144" s="132" t="str">
        <f t="shared" si="21"/>
        <v/>
      </c>
      <c r="I144" s="132" t="e">
        <f t="shared" si="26"/>
        <v>#VALUE!</v>
      </c>
      <c r="J144" s="132" t="e">
        <f>SUM($H$27:$H144)</f>
        <v>#VALUE!</v>
      </c>
      <c r="L144" s="134"/>
      <c r="M144" s="134"/>
      <c r="N144" s="134"/>
      <c r="O144" s="129" t="e">
        <f>O146</f>
        <v>#VALUE!</v>
      </c>
      <c r="P144" s="130" t="e">
        <f t="shared" si="13"/>
        <v>#VALUE!</v>
      </c>
    </row>
    <row r="145" spans="1:16" s="88" customFormat="1" ht="13.5" customHeight="1" x14ac:dyDescent="0.25">
      <c r="A145" s="88" t="str">
        <f t="shared" si="18"/>
        <v/>
      </c>
      <c r="B145" s="131" t="str">
        <f t="shared" si="14"/>
        <v/>
      </c>
      <c r="C145" s="132" t="str">
        <f t="shared" si="19"/>
        <v/>
      </c>
      <c r="D145" s="132" t="str">
        <f t="shared" si="22"/>
        <v/>
      </c>
      <c r="E145" s="133" t="e">
        <f t="shared" si="15"/>
        <v>#VALUE!</v>
      </c>
      <c r="F145" s="132" t="e">
        <f t="shared" si="16"/>
        <v>#VALUE!</v>
      </c>
      <c r="G145" s="132" t="str">
        <f t="shared" si="20"/>
        <v/>
      </c>
      <c r="H145" s="132" t="str">
        <f t="shared" si="21"/>
        <v/>
      </c>
      <c r="I145" s="132" t="e">
        <f>IF(AND(Pay_Num&lt;&gt;"",Sched_Pay+Extra_Pay&lt;Beg_Bal),Beg_Bal-Princ,IF(Pay_Num&lt;&gt;"",0,""))</f>
        <v>#VALUE!</v>
      </c>
      <c r="J145" s="132" t="e">
        <f>SUM($H$27:$H145)</f>
        <v>#VALUE!</v>
      </c>
      <c r="L145" s="134"/>
      <c r="M145" s="134"/>
      <c r="N145" s="134"/>
      <c r="O145" s="129" t="e">
        <f>O146</f>
        <v>#VALUE!</v>
      </c>
      <c r="P145" s="130" t="e">
        <f t="shared" si="13"/>
        <v>#VALUE!</v>
      </c>
    </row>
    <row r="146" spans="1:16" s="135" customFormat="1" ht="13.5" customHeight="1" x14ac:dyDescent="0.25">
      <c r="A146" s="135" t="str">
        <f t="shared" si="18"/>
        <v/>
      </c>
      <c r="B146" s="136" t="str">
        <f t="shared" si="14"/>
        <v/>
      </c>
      <c r="C146" s="137" t="str">
        <f t="shared" si="19"/>
        <v/>
      </c>
      <c r="D146" s="137" t="str">
        <f t="shared" si="22"/>
        <v/>
      </c>
      <c r="E146" s="142" t="e">
        <f t="shared" si="15"/>
        <v>#VALUE!</v>
      </c>
      <c r="F146" s="137" t="e">
        <f t="shared" si="16"/>
        <v>#VALUE!</v>
      </c>
      <c r="G146" s="137" t="str">
        <f t="shared" si="20"/>
        <v/>
      </c>
      <c r="H146" s="137" t="str">
        <f t="shared" si="21"/>
        <v/>
      </c>
      <c r="I146" s="137" t="e">
        <f t="shared" ref="I146:I156" si="27">IF(AND(Pay_Num&lt;&gt;"",Sched_Pay+Extra_Pay&lt;Beg_Bal),Beg_Bal-Princ,IF(Pay_Num&lt;&gt;"",0,""))</f>
        <v>#VALUE!</v>
      </c>
      <c r="J146" s="137" t="e">
        <f>SUM($H$27:$H146)</f>
        <v>#VALUE!</v>
      </c>
      <c r="K146" s="135">
        <f>K134+1</f>
        <v>10</v>
      </c>
      <c r="L146" s="139" t="e">
        <f>AVERAGE(I134:I145)</f>
        <v>#VALUE!</v>
      </c>
      <c r="M146" s="139" t="e">
        <f>L146*H$20</f>
        <v>#VALUE!</v>
      </c>
      <c r="N146" s="139" t="e">
        <f>M146/(1+H$19)</f>
        <v>#VALUE!</v>
      </c>
      <c r="O146" s="140" t="e">
        <f>N146/12</f>
        <v>#VALUE!</v>
      </c>
      <c r="P146" s="141" t="e">
        <f t="shared" si="13"/>
        <v>#VALUE!</v>
      </c>
    </row>
    <row r="147" spans="1:16" s="88" customFormat="1" ht="13.5" customHeight="1" x14ac:dyDescent="0.25">
      <c r="A147" s="88" t="str">
        <f t="shared" si="18"/>
        <v/>
      </c>
      <c r="B147" s="131" t="str">
        <f t="shared" si="14"/>
        <v/>
      </c>
      <c r="C147" s="132" t="str">
        <f t="shared" si="19"/>
        <v/>
      </c>
      <c r="D147" s="132" t="str">
        <f t="shared" si="22"/>
        <v/>
      </c>
      <c r="E147" s="133" t="e">
        <f t="shared" si="15"/>
        <v>#VALUE!</v>
      </c>
      <c r="F147" s="132" t="e">
        <f t="shared" si="16"/>
        <v>#VALUE!</v>
      </c>
      <c r="G147" s="132" t="str">
        <f t="shared" si="20"/>
        <v/>
      </c>
      <c r="H147" s="132" t="str">
        <f t="shared" si="21"/>
        <v/>
      </c>
      <c r="I147" s="132" t="e">
        <f t="shared" si="27"/>
        <v>#VALUE!</v>
      </c>
      <c r="J147" s="132" t="e">
        <f>SUM($H$27:$H147)</f>
        <v>#VALUE!</v>
      </c>
      <c r="K147" s="128"/>
      <c r="L147" s="127"/>
      <c r="M147" s="127"/>
      <c r="N147" s="127"/>
      <c r="O147" s="129" t="e">
        <f>O158</f>
        <v>#VALUE!</v>
      </c>
      <c r="P147" s="130" t="e">
        <f t="shared" si="13"/>
        <v>#VALUE!</v>
      </c>
    </row>
    <row r="148" spans="1:16" s="88" customFormat="1" ht="13.5" customHeight="1" x14ac:dyDescent="0.25">
      <c r="A148" s="88" t="str">
        <f t="shared" si="18"/>
        <v/>
      </c>
      <c r="B148" s="131" t="str">
        <f t="shared" si="14"/>
        <v/>
      </c>
      <c r="C148" s="132" t="str">
        <f t="shared" si="19"/>
        <v/>
      </c>
      <c r="D148" s="132" t="str">
        <f t="shared" si="22"/>
        <v/>
      </c>
      <c r="E148" s="133" t="e">
        <f t="shared" si="15"/>
        <v>#VALUE!</v>
      </c>
      <c r="F148" s="132" t="e">
        <f t="shared" si="16"/>
        <v>#VALUE!</v>
      </c>
      <c r="G148" s="132" t="str">
        <f t="shared" si="20"/>
        <v/>
      </c>
      <c r="H148" s="132" t="str">
        <f t="shared" si="21"/>
        <v/>
      </c>
      <c r="I148" s="132" t="e">
        <f t="shared" si="27"/>
        <v>#VALUE!</v>
      </c>
      <c r="J148" s="132" t="e">
        <f>SUM($H$27:$H148)</f>
        <v>#VALUE!</v>
      </c>
      <c r="K148" s="128"/>
      <c r="L148" s="127"/>
      <c r="M148" s="127"/>
      <c r="N148" s="127"/>
      <c r="O148" s="129" t="e">
        <f>O158</f>
        <v>#VALUE!</v>
      </c>
      <c r="P148" s="130" t="e">
        <f t="shared" si="13"/>
        <v>#VALUE!</v>
      </c>
    </row>
    <row r="149" spans="1:16" s="88" customFormat="1" ht="13.5" customHeight="1" x14ac:dyDescent="0.25">
      <c r="A149" s="88" t="str">
        <f t="shared" si="18"/>
        <v/>
      </c>
      <c r="B149" s="131" t="str">
        <f t="shared" si="14"/>
        <v/>
      </c>
      <c r="C149" s="132" t="str">
        <f t="shared" si="19"/>
        <v/>
      </c>
      <c r="D149" s="132" t="str">
        <f t="shared" si="22"/>
        <v/>
      </c>
      <c r="E149" s="133" t="e">
        <f t="shared" si="15"/>
        <v>#VALUE!</v>
      </c>
      <c r="F149" s="132" t="e">
        <f t="shared" si="16"/>
        <v>#VALUE!</v>
      </c>
      <c r="G149" s="132" t="str">
        <f t="shared" si="20"/>
        <v/>
      </c>
      <c r="H149" s="132" t="str">
        <f t="shared" si="21"/>
        <v/>
      </c>
      <c r="I149" s="132" t="e">
        <f t="shared" si="27"/>
        <v>#VALUE!</v>
      </c>
      <c r="J149" s="132" t="e">
        <f>SUM($H$27:$H149)</f>
        <v>#VALUE!</v>
      </c>
      <c r="K149" s="128"/>
      <c r="L149" s="127"/>
      <c r="M149" s="127"/>
      <c r="N149" s="127"/>
      <c r="O149" s="129" t="e">
        <f>O158</f>
        <v>#VALUE!</v>
      </c>
      <c r="P149" s="130" t="e">
        <f t="shared" si="13"/>
        <v>#VALUE!</v>
      </c>
    </row>
    <row r="150" spans="1:16" s="88" customFormat="1" ht="13.5" customHeight="1" x14ac:dyDescent="0.25">
      <c r="A150" s="88" t="str">
        <f t="shared" si="18"/>
        <v/>
      </c>
      <c r="B150" s="131" t="str">
        <f t="shared" si="14"/>
        <v/>
      </c>
      <c r="C150" s="132" t="str">
        <f t="shared" si="19"/>
        <v/>
      </c>
      <c r="D150" s="132" t="str">
        <f t="shared" si="22"/>
        <v/>
      </c>
      <c r="E150" s="133" t="e">
        <f t="shared" si="15"/>
        <v>#VALUE!</v>
      </c>
      <c r="F150" s="132" t="e">
        <f t="shared" si="16"/>
        <v>#VALUE!</v>
      </c>
      <c r="G150" s="132" t="str">
        <f t="shared" si="20"/>
        <v/>
      </c>
      <c r="H150" s="132" t="str">
        <f t="shared" si="21"/>
        <v/>
      </c>
      <c r="I150" s="132" t="e">
        <f t="shared" si="27"/>
        <v>#VALUE!</v>
      </c>
      <c r="J150" s="132" t="e">
        <f>SUM($H$27:$H150)</f>
        <v>#VALUE!</v>
      </c>
      <c r="K150" s="128"/>
      <c r="L150" s="127"/>
      <c r="M150" s="127"/>
      <c r="N150" s="127"/>
      <c r="O150" s="129" t="e">
        <f>O158</f>
        <v>#VALUE!</v>
      </c>
      <c r="P150" s="130" t="e">
        <f t="shared" si="13"/>
        <v>#VALUE!</v>
      </c>
    </row>
    <row r="151" spans="1:16" s="88" customFormat="1" ht="13.5" customHeight="1" x14ac:dyDescent="0.25">
      <c r="A151" s="88" t="str">
        <f t="shared" si="18"/>
        <v/>
      </c>
      <c r="B151" s="131" t="str">
        <f t="shared" si="14"/>
        <v/>
      </c>
      <c r="C151" s="132" t="str">
        <f t="shared" si="19"/>
        <v/>
      </c>
      <c r="D151" s="132" t="str">
        <f t="shared" si="22"/>
        <v/>
      </c>
      <c r="E151" s="133" t="e">
        <f t="shared" si="15"/>
        <v>#VALUE!</v>
      </c>
      <c r="F151" s="132" t="e">
        <f t="shared" si="16"/>
        <v>#VALUE!</v>
      </c>
      <c r="G151" s="132" t="str">
        <f t="shared" si="20"/>
        <v/>
      </c>
      <c r="H151" s="132" t="str">
        <f t="shared" si="21"/>
        <v/>
      </c>
      <c r="I151" s="132" t="e">
        <f t="shared" si="27"/>
        <v>#VALUE!</v>
      </c>
      <c r="J151" s="132" t="e">
        <f>SUM($H$27:$H151)</f>
        <v>#VALUE!</v>
      </c>
      <c r="K151" s="128"/>
      <c r="L151" s="127"/>
      <c r="M151" s="127"/>
      <c r="N151" s="127"/>
      <c r="O151" s="129" t="e">
        <f>O158</f>
        <v>#VALUE!</v>
      </c>
      <c r="P151" s="130" t="e">
        <f t="shared" si="13"/>
        <v>#VALUE!</v>
      </c>
    </row>
    <row r="152" spans="1:16" s="88" customFormat="1" ht="13.5" customHeight="1" x14ac:dyDescent="0.25">
      <c r="A152" s="88" t="str">
        <f t="shared" si="18"/>
        <v/>
      </c>
      <c r="B152" s="131" t="str">
        <f t="shared" si="14"/>
        <v/>
      </c>
      <c r="C152" s="132" t="str">
        <f t="shared" si="19"/>
        <v/>
      </c>
      <c r="D152" s="132" t="str">
        <f t="shared" si="22"/>
        <v/>
      </c>
      <c r="E152" s="133" t="e">
        <f t="shared" si="15"/>
        <v>#VALUE!</v>
      </c>
      <c r="F152" s="132" t="e">
        <f t="shared" si="16"/>
        <v>#VALUE!</v>
      </c>
      <c r="G152" s="132" t="str">
        <f t="shared" si="20"/>
        <v/>
      </c>
      <c r="H152" s="132" t="str">
        <f t="shared" si="21"/>
        <v/>
      </c>
      <c r="I152" s="132" t="e">
        <f t="shared" si="27"/>
        <v>#VALUE!</v>
      </c>
      <c r="J152" s="132" t="e">
        <f>SUM($H$27:$H152)</f>
        <v>#VALUE!</v>
      </c>
      <c r="L152" s="134"/>
      <c r="M152" s="134"/>
      <c r="N152" s="134"/>
      <c r="O152" s="129" t="e">
        <f>O158</f>
        <v>#VALUE!</v>
      </c>
      <c r="P152" s="130" t="e">
        <f t="shared" si="13"/>
        <v>#VALUE!</v>
      </c>
    </row>
    <row r="153" spans="1:16" s="88" customFormat="1" ht="13.5" customHeight="1" x14ac:dyDescent="0.25">
      <c r="A153" s="88" t="str">
        <f t="shared" si="18"/>
        <v/>
      </c>
      <c r="B153" s="131" t="str">
        <f t="shared" si="14"/>
        <v/>
      </c>
      <c r="C153" s="132" t="str">
        <f t="shared" si="19"/>
        <v/>
      </c>
      <c r="D153" s="132" t="str">
        <f t="shared" si="22"/>
        <v/>
      </c>
      <c r="E153" s="133" t="e">
        <f t="shared" si="15"/>
        <v>#VALUE!</v>
      </c>
      <c r="F153" s="132" t="e">
        <f t="shared" si="16"/>
        <v>#VALUE!</v>
      </c>
      <c r="G153" s="132" t="str">
        <f t="shared" si="20"/>
        <v/>
      </c>
      <c r="H153" s="132" t="str">
        <f t="shared" si="21"/>
        <v/>
      </c>
      <c r="I153" s="132" t="e">
        <f t="shared" si="27"/>
        <v>#VALUE!</v>
      </c>
      <c r="J153" s="132" t="e">
        <f>SUM($H$27:$H153)</f>
        <v>#VALUE!</v>
      </c>
      <c r="L153" s="134"/>
      <c r="M153" s="134"/>
      <c r="N153" s="134"/>
      <c r="O153" s="129" t="e">
        <f>O158</f>
        <v>#VALUE!</v>
      </c>
      <c r="P153" s="130" t="e">
        <f t="shared" si="13"/>
        <v>#VALUE!</v>
      </c>
    </row>
    <row r="154" spans="1:16" s="88" customFormat="1" ht="13.5" customHeight="1" x14ac:dyDescent="0.25">
      <c r="A154" s="88" t="str">
        <f t="shared" si="18"/>
        <v/>
      </c>
      <c r="B154" s="131" t="str">
        <f t="shared" si="14"/>
        <v/>
      </c>
      <c r="C154" s="132" t="str">
        <f t="shared" si="19"/>
        <v/>
      </c>
      <c r="D154" s="132" t="str">
        <f t="shared" si="22"/>
        <v/>
      </c>
      <c r="E154" s="133" t="e">
        <f t="shared" si="15"/>
        <v>#VALUE!</v>
      </c>
      <c r="F154" s="132" t="e">
        <f t="shared" si="16"/>
        <v>#VALUE!</v>
      </c>
      <c r="G154" s="132" t="str">
        <f t="shared" si="20"/>
        <v/>
      </c>
      <c r="H154" s="132" t="str">
        <f t="shared" si="21"/>
        <v/>
      </c>
      <c r="I154" s="132" t="e">
        <f t="shared" si="27"/>
        <v>#VALUE!</v>
      </c>
      <c r="J154" s="132" t="e">
        <f>SUM($H$27:$H154)</f>
        <v>#VALUE!</v>
      </c>
      <c r="L154" s="134"/>
      <c r="M154" s="134"/>
      <c r="N154" s="134"/>
      <c r="O154" s="129" t="e">
        <f>O158</f>
        <v>#VALUE!</v>
      </c>
      <c r="P154" s="130" t="e">
        <f t="shared" ref="P154:P217" si="28">I154/D$19</f>
        <v>#VALUE!</v>
      </c>
    </row>
    <row r="155" spans="1:16" s="88" customFormat="1" ht="13.5" customHeight="1" x14ac:dyDescent="0.25">
      <c r="A155" s="88" t="str">
        <f t="shared" si="18"/>
        <v/>
      </c>
      <c r="B155" s="131" t="str">
        <f t="shared" ref="B155:B218" si="29">IF(Pay_Num&lt;&gt;"",DATE(YEAR(Loan_Start),MONTH(Loan_Start)+(Pay_Num-1)*12/Num_Pmt_Per_Year,DAY(Loan_Start)),"")</f>
        <v/>
      </c>
      <c r="C155" s="132" t="str">
        <f t="shared" si="19"/>
        <v/>
      </c>
      <c r="D155" s="132" t="str">
        <f t="shared" si="22"/>
        <v/>
      </c>
      <c r="E155" s="133" t="e">
        <f t="shared" ref="E155:E218" si="30">IF(AND(Pay_Num&lt;&gt;"",Sched_Pay+Scheduled_Extra_Payments&lt;Beg_Bal),Scheduled_Extra_Payments,IF(AND(Pay_Num&lt;&gt;"",Beg_Bal-Sched_Pay&gt;0),Beg_Bal-Sched_Pay,IF(Pay_Num&lt;&gt;"",0,"")))</f>
        <v>#VALUE!</v>
      </c>
      <c r="F155" s="132" t="e">
        <f t="shared" ref="F155:F218" si="31">IF(AND(Pay_Num&lt;&gt;"",Sched_Pay+Extra_Pay&lt;Beg_Bal),Sched_Pay+Extra_Pay,IF(Pay_Num&lt;&gt;"",Beg_Bal,""))</f>
        <v>#VALUE!</v>
      </c>
      <c r="G155" s="132" t="str">
        <f t="shared" si="20"/>
        <v/>
      </c>
      <c r="H155" s="132" t="str">
        <f t="shared" si="21"/>
        <v/>
      </c>
      <c r="I155" s="132" t="e">
        <f t="shared" si="27"/>
        <v>#VALUE!</v>
      </c>
      <c r="J155" s="132" t="e">
        <f>SUM($H$27:$H155)</f>
        <v>#VALUE!</v>
      </c>
      <c r="L155" s="134"/>
      <c r="M155" s="134"/>
      <c r="N155" s="134"/>
      <c r="O155" s="129" t="e">
        <f>O158</f>
        <v>#VALUE!</v>
      </c>
      <c r="P155" s="130" t="e">
        <f t="shared" si="28"/>
        <v>#VALUE!</v>
      </c>
    </row>
    <row r="156" spans="1:16" s="88" customFormat="1" ht="13.5" customHeight="1" x14ac:dyDescent="0.25">
      <c r="A156" s="88" t="str">
        <f t="shared" ref="A156:A219" si="32">IF(Values_Entered,A155+1,"")</f>
        <v/>
      </c>
      <c r="B156" s="131" t="str">
        <f t="shared" si="29"/>
        <v/>
      </c>
      <c r="C156" s="132" t="str">
        <f t="shared" ref="C156:C219" si="33">IF(Pay_Num&lt;&gt;"",I155,"")</f>
        <v/>
      </c>
      <c r="D156" s="132" t="str">
        <f t="shared" si="22"/>
        <v/>
      </c>
      <c r="E156" s="133" t="e">
        <f t="shared" si="30"/>
        <v>#VALUE!</v>
      </c>
      <c r="F156" s="132" t="e">
        <f t="shared" si="31"/>
        <v>#VALUE!</v>
      </c>
      <c r="G156" s="132" t="str">
        <f t="shared" ref="G156:G219" si="34">IF(Pay_Num&lt;&gt;"",Total_Pay-Int,"")</f>
        <v/>
      </c>
      <c r="H156" s="132" t="str">
        <f t="shared" ref="H156:H219" si="35">IF(Pay_Num&lt;&gt;"",Beg_Bal*Interest_Rate/Num_Pmt_Per_Year,"")</f>
        <v/>
      </c>
      <c r="I156" s="132" t="e">
        <f t="shared" si="27"/>
        <v>#VALUE!</v>
      </c>
      <c r="J156" s="132" t="e">
        <f>SUM($H$27:$H156)</f>
        <v>#VALUE!</v>
      </c>
      <c r="L156" s="134"/>
      <c r="M156" s="134"/>
      <c r="N156" s="134"/>
      <c r="O156" s="129" t="e">
        <f>O158</f>
        <v>#VALUE!</v>
      </c>
      <c r="P156" s="130" t="e">
        <f t="shared" si="28"/>
        <v>#VALUE!</v>
      </c>
    </row>
    <row r="157" spans="1:16" s="88" customFormat="1" ht="13.5" customHeight="1" x14ac:dyDescent="0.25">
      <c r="A157" s="88" t="str">
        <f t="shared" si="32"/>
        <v/>
      </c>
      <c r="B157" s="131" t="str">
        <f t="shared" si="29"/>
        <v/>
      </c>
      <c r="C157" s="132" t="str">
        <f t="shared" si="33"/>
        <v/>
      </c>
      <c r="D157" s="132" t="str">
        <f t="shared" ref="D157:D220" si="36">IF(Pay_Num&lt;&gt;"",Scheduled_Monthly_Payment,"")</f>
        <v/>
      </c>
      <c r="E157" s="133" t="e">
        <f t="shared" si="30"/>
        <v>#VALUE!</v>
      </c>
      <c r="F157" s="132" t="e">
        <f t="shared" si="31"/>
        <v>#VALUE!</v>
      </c>
      <c r="G157" s="132" t="str">
        <f t="shared" si="34"/>
        <v/>
      </c>
      <c r="H157" s="132" t="str">
        <f t="shared" si="35"/>
        <v/>
      </c>
      <c r="I157" s="132" t="e">
        <f>IF(AND(Pay_Num&lt;&gt;"",Sched_Pay+Extra_Pay&lt;Beg_Bal),Beg_Bal-Princ,IF(Pay_Num&lt;&gt;"",0,""))</f>
        <v>#VALUE!</v>
      </c>
      <c r="J157" s="132" t="e">
        <f>SUM($H$27:$H157)</f>
        <v>#VALUE!</v>
      </c>
      <c r="L157" s="134"/>
      <c r="M157" s="134"/>
      <c r="N157" s="134"/>
      <c r="O157" s="129" t="e">
        <f>O158</f>
        <v>#VALUE!</v>
      </c>
      <c r="P157" s="130" t="e">
        <f t="shared" si="28"/>
        <v>#VALUE!</v>
      </c>
    </row>
    <row r="158" spans="1:16" s="135" customFormat="1" ht="13.5" customHeight="1" x14ac:dyDescent="0.25">
      <c r="A158" s="135" t="str">
        <f t="shared" si="32"/>
        <v/>
      </c>
      <c r="B158" s="136" t="str">
        <f t="shared" si="29"/>
        <v/>
      </c>
      <c r="C158" s="137" t="str">
        <f t="shared" si="33"/>
        <v/>
      </c>
      <c r="D158" s="137" t="str">
        <f t="shared" si="36"/>
        <v/>
      </c>
      <c r="E158" s="142" t="e">
        <f t="shared" si="30"/>
        <v>#VALUE!</v>
      </c>
      <c r="F158" s="137" t="e">
        <f t="shared" si="31"/>
        <v>#VALUE!</v>
      </c>
      <c r="G158" s="137" t="str">
        <f t="shared" si="34"/>
        <v/>
      </c>
      <c r="H158" s="137" t="str">
        <f t="shared" si="35"/>
        <v/>
      </c>
      <c r="I158" s="137" t="e">
        <f t="shared" ref="I158:I168" si="37">IF(AND(Pay_Num&lt;&gt;"",Sched_Pay+Extra_Pay&lt;Beg_Bal),Beg_Bal-Princ,IF(Pay_Num&lt;&gt;"",0,""))</f>
        <v>#VALUE!</v>
      </c>
      <c r="J158" s="137" t="e">
        <f>SUM($H$27:$H158)</f>
        <v>#VALUE!</v>
      </c>
      <c r="K158" s="135">
        <f>K146+1</f>
        <v>11</v>
      </c>
      <c r="L158" s="139" t="e">
        <f>AVERAGE(I146:I157)</f>
        <v>#VALUE!</v>
      </c>
      <c r="M158" s="139" t="e">
        <f>L158*H$20</f>
        <v>#VALUE!</v>
      </c>
      <c r="N158" s="139" t="e">
        <f>M158/(1+H$19)</f>
        <v>#VALUE!</v>
      </c>
      <c r="O158" s="140" t="e">
        <f>N158/12</f>
        <v>#VALUE!</v>
      </c>
      <c r="P158" s="141" t="e">
        <f t="shared" si="28"/>
        <v>#VALUE!</v>
      </c>
    </row>
    <row r="159" spans="1:16" s="88" customFormat="1" ht="13.5" customHeight="1" x14ac:dyDescent="0.25">
      <c r="A159" s="88" t="str">
        <f t="shared" si="32"/>
        <v/>
      </c>
      <c r="B159" s="131" t="str">
        <f t="shared" si="29"/>
        <v/>
      </c>
      <c r="C159" s="132" t="str">
        <f t="shared" si="33"/>
        <v/>
      </c>
      <c r="D159" s="132" t="str">
        <f t="shared" si="36"/>
        <v/>
      </c>
      <c r="E159" s="133" t="e">
        <f t="shared" si="30"/>
        <v>#VALUE!</v>
      </c>
      <c r="F159" s="132" t="e">
        <f t="shared" si="31"/>
        <v>#VALUE!</v>
      </c>
      <c r="G159" s="132" t="str">
        <f t="shared" si="34"/>
        <v/>
      </c>
      <c r="H159" s="132" t="str">
        <f t="shared" si="35"/>
        <v/>
      </c>
      <c r="I159" s="132" t="e">
        <f t="shared" si="37"/>
        <v>#VALUE!</v>
      </c>
      <c r="J159" s="132" t="e">
        <f>SUM($H$27:$H159)</f>
        <v>#VALUE!</v>
      </c>
      <c r="L159" s="134"/>
      <c r="M159" s="134"/>
      <c r="N159" s="134"/>
      <c r="O159" s="129" t="e">
        <f>O170</f>
        <v>#VALUE!</v>
      </c>
      <c r="P159" s="141" t="e">
        <f t="shared" si="28"/>
        <v>#VALUE!</v>
      </c>
    </row>
    <row r="160" spans="1:16" s="88" customFormat="1" ht="13.5" customHeight="1" x14ac:dyDescent="0.25">
      <c r="A160" s="88" t="str">
        <f t="shared" si="32"/>
        <v/>
      </c>
      <c r="B160" s="131" t="str">
        <f t="shared" si="29"/>
        <v/>
      </c>
      <c r="C160" s="132" t="str">
        <f t="shared" si="33"/>
        <v/>
      </c>
      <c r="D160" s="132" t="str">
        <f t="shared" si="36"/>
        <v/>
      </c>
      <c r="E160" s="133" t="e">
        <f t="shared" si="30"/>
        <v>#VALUE!</v>
      </c>
      <c r="F160" s="132" t="e">
        <f t="shared" si="31"/>
        <v>#VALUE!</v>
      </c>
      <c r="G160" s="132" t="str">
        <f t="shared" si="34"/>
        <v/>
      </c>
      <c r="H160" s="132" t="str">
        <f t="shared" si="35"/>
        <v/>
      </c>
      <c r="I160" s="132" t="e">
        <f t="shared" si="37"/>
        <v>#VALUE!</v>
      </c>
      <c r="J160" s="132" t="e">
        <f>SUM($H$27:$H160)</f>
        <v>#VALUE!</v>
      </c>
      <c r="L160" s="134"/>
      <c r="M160" s="134"/>
      <c r="N160" s="134"/>
      <c r="O160" s="129" t="e">
        <f>O170</f>
        <v>#VALUE!</v>
      </c>
      <c r="P160" s="141" t="e">
        <f t="shared" si="28"/>
        <v>#VALUE!</v>
      </c>
    </row>
    <row r="161" spans="1:16" s="88" customFormat="1" ht="13.5" customHeight="1" x14ac:dyDescent="0.25">
      <c r="A161" s="88" t="str">
        <f t="shared" si="32"/>
        <v/>
      </c>
      <c r="B161" s="131" t="str">
        <f t="shared" si="29"/>
        <v/>
      </c>
      <c r="C161" s="132" t="str">
        <f t="shared" si="33"/>
        <v/>
      </c>
      <c r="D161" s="132" t="str">
        <f t="shared" si="36"/>
        <v/>
      </c>
      <c r="E161" s="133" t="e">
        <f t="shared" si="30"/>
        <v>#VALUE!</v>
      </c>
      <c r="F161" s="132" t="e">
        <f t="shared" si="31"/>
        <v>#VALUE!</v>
      </c>
      <c r="G161" s="132" t="str">
        <f t="shared" si="34"/>
        <v/>
      </c>
      <c r="H161" s="132" t="str">
        <f t="shared" si="35"/>
        <v/>
      </c>
      <c r="I161" s="132" t="e">
        <f t="shared" si="37"/>
        <v>#VALUE!</v>
      </c>
      <c r="J161" s="132" t="e">
        <f>SUM($H$27:$H161)</f>
        <v>#VALUE!</v>
      </c>
      <c r="L161" s="134"/>
      <c r="M161" s="134"/>
      <c r="N161" s="134"/>
      <c r="O161" s="129" t="e">
        <f>O170</f>
        <v>#VALUE!</v>
      </c>
      <c r="P161" s="141" t="e">
        <f t="shared" si="28"/>
        <v>#VALUE!</v>
      </c>
    </row>
    <row r="162" spans="1:16" s="88" customFormat="1" ht="13.5" customHeight="1" x14ac:dyDescent="0.25">
      <c r="A162" s="88" t="str">
        <f t="shared" si="32"/>
        <v/>
      </c>
      <c r="B162" s="131" t="str">
        <f t="shared" si="29"/>
        <v/>
      </c>
      <c r="C162" s="132" t="str">
        <f t="shared" si="33"/>
        <v/>
      </c>
      <c r="D162" s="132" t="str">
        <f t="shared" si="36"/>
        <v/>
      </c>
      <c r="E162" s="133" t="e">
        <f t="shared" si="30"/>
        <v>#VALUE!</v>
      </c>
      <c r="F162" s="132" t="e">
        <f t="shared" si="31"/>
        <v>#VALUE!</v>
      </c>
      <c r="G162" s="132" t="str">
        <f t="shared" si="34"/>
        <v/>
      </c>
      <c r="H162" s="132" t="str">
        <f t="shared" si="35"/>
        <v/>
      </c>
      <c r="I162" s="132" t="e">
        <f t="shared" si="37"/>
        <v>#VALUE!</v>
      </c>
      <c r="J162" s="132" t="e">
        <f>SUM($H$27:$H162)</f>
        <v>#VALUE!</v>
      </c>
      <c r="L162" s="134"/>
      <c r="M162" s="134"/>
      <c r="N162" s="134"/>
      <c r="O162" s="129" t="e">
        <f>O170</f>
        <v>#VALUE!</v>
      </c>
      <c r="P162" s="141" t="e">
        <f t="shared" si="28"/>
        <v>#VALUE!</v>
      </c>
    </row>
    <row r="163" spans="1:16" s="88" customFormat="1" ht="13.5" customHeight="1" x14ac:dyDescent="0.25">
      <c r="A163" s="88" t="str">
        <f t="shared" si="32"/>
        <v/>
      </c>
      <c r="B163" s="131" t="str">
        <f t="shared" si="29"/>
        <v/>
      </c>
      <c r="C163" s="132" t="str">
        <f t="shared" si="33"/>
        <v/>
      </c>
      <c r="D163" s="132" t="str">
        <f t="shared" si="36"/>
        <v/>
      </c>
      <c r="E163" s="133" t="e">
        <f t="shared" si="30"/>
        <v>#VALUE!</v>
      </c>
      <c r="F163" s="132" t="e">
        <f t="shared" si="31"/>
        <v>#VALUE!</v>
      </c>
      <c r="G163" s="132" t="str">
        <f t="shared" si="34"/>
        <v/>
      </c>
      <c r="H163" s="132" t="str">
        <f t="shared" si="35"/>
        <v/>
      </c>
      <c r="I163" s="132" t="e">
        <f t="shared" si="37"/>
        <v>#VALUE!</v>
      </c>
      <c r="J163" s="132" t="e">
        <f>SUM($H$27:$H163)</f>
        <v>#VALUE!</v>
      </c>
      <c r="L163" s="134"/>
      <c r="M163" s="134"/>
      <c r="N163" s="134"/>
      <c r="O163" s="129" t="e">
        <f>O170</f>
        <v>#VALUE!</v>
      </c>
      <c r="P163" s="141" t="e">
        <f t="shared" si="28"/>
        <v>#VALUE!</v>
      </c>
    </row>
    <row r="164" spans="1:16" s="88" customFormat="1" ht="13.5" customHeight="1" x14ac:dyDescent="0.25">
      <c r="A164" s="88" t="str">
        <f t="shared" si="32"/>
        <v/>
      </c>
      <c r="B164" s="131" t="str">
        <f t="shared" si="29"/>
        <v/>
      </c>
      <c r="C164" s="132" t="str">
        <f t="shared" si="33"/>
        <v/>
      </c>
      <c r="D164" s="132" t="str">
        <f t="shared" si="36"/>
        <v/>
      </c>
      <c r="E164" s="133" t="e">
        <f t="shared" si="30"/>
        <v>#VALUE!</v>
      </c>
      <c r="F164" s="132" t="e">
        <f t="shared" si="31"/>
        <v>#VALUE!</v>
      </c>
      <c r="G164" s="132" t="str">
        <f t="shared" si="34"/>
        <v/>
      </c>
      <c r="H164" s="132" t="str">
        <f t="shared" si="35"/>
        <v/>
      </c>
      <c r="I164" s="132" t="e">
        <f t="shared" si="37"/>
        <v>#VALUE!</v>
      </c>
      <c r="J164" s="132" t="e">
        <f>SUM($H$27:$H164)</f>
        <v>#VALUE!</v>
      </c>
      <c r="L164" s="134"/>
      <c r="M164" s="134"/>
      <c r="N164" s="134"/>
      <c r="O164" s="129" t="e">
        <f>O170</f>
        <v>#VALUE!</v>
      </c>
      <c r="P164" s="141" t="e">
        <f t="shared" si="28"/>
        <v>#VALUE!</v>
      </c>
    </row>
    <row r="165" spans="1:16" s="88" customFormat="1" ht="13.5" customHeight="1" x14ac:dyDescent="0.25">
      <c r="A165" s="88" t="str">
        <f t="shared" si="32"/>
        <v/>
      </c>
      <c r="B165" s="131" t="str">
        <f t="shared" si="29"/>
        <v/>
      </c>
      <c r="C165" s="132" t="str">
        <f t="shared" si="33"/>
        <v/>
      </c>
      <c r="D165" s="132" t="str">
        <f t="shared" si="36"/>
        <v/>
      </c>
      <c r="E165" s="133" t="e">
        <f t="shared" si="30"/>
        <v>#VALUE!</v>
      </c>
      <c r="F165" s="132" t="e">
        <f t="shared" si="31"/>
        <v>#VALUE!</v>
      </c>
      <c r="G165" s="132" t="str">
        <f t="shared" si="34"/>
        <v/>
      </c>
      <c r="H165" s="132" t="str">
        <f t="shared" si="35"/>
        <v/>
      </c>
      <c r="I165" s="132" t="e">
        <f t="shared" si="37"/>
        <v>#VALUE!</v>
      </c>
      <c r="J165" s="132" t="e">
        <f>SUM($H$27:$H165)</f>
        <v>#VALUE!</v>
      </c>
      <c r="L165" s="134"/>
      <c r="M165" s="134"/>
      <c r="N165" s="134"/>
      <c r="O165" s="129" t="e">
        <f>O170</f>
        <v>#VALUE!</v>
      </c>
      <c r="P165" s="141" t="e">
        <f t="shared" si="28"/>
        <v>#VALUE!</v>
      </c>
    </row>
    <row r="166" spans="1:16" s="88" customFormat="1" ht="13.5" customHeight="1" x14ac:dyDescent="0.25">
      <c r="A166" s="88" t="str">
        <f t="shared" si="32"/>
        <v/>
      </c>
      <c r="B166" s="131" t="str">
        <f t="shared" si="29"/>
        <v/>
      </c>
      <c r="C166" s="132" t="str">
        <f t="shared" si="33"/>
        <v/>
      </c>
      <c r="D166" s="132" t="str">
        <f t="shared" si="36"/>
        <v/>
      </c>
      <c r="E166" s="133" t="e">
        <f t="shared" si="30"/>
        <v>#VALUE!</v>
      </c>
      <c r="F166" s="132" t="e">
        <f t="shared" si="31"/>
        <v>#VALUE!</v>
      </c>
      <c r="G166" s="132" t="str">
        <f t="shared" si="34"/>
        <v/>
      </c>
      <c r="H166" s="132" t="str">
        <f t="shared" si="35"/>
        <v/>
      </c>
      <c r="I166" s="132" t="e">
        <f t="shared" si="37"/>
        <v>#VALUE!</v>
      </c>
      <c r="J166" s="132" t="e">
        <f>SUM($H$27:$H166)</f>
        <v>#VALUE!</v>
      </c>
      <c r="O166" s="129" t="e">
        <f>O170</f>
        <v>#VALUE!</v>
      </c>
      <c r="P166" s="141" t="e">
        <f t="shared" si="28"/>
        <v>#VALUE!</v>
      </c>
    </row>
    <row r="167" spans="1:16" s="88" customFormat="1" ht="13.5" customHeight="1" x14ac:dyDescent="0.25">
      <c r="A167" s="88" t="str">
        <f t="shared" si="32"/>
        <v/>
      </c>
      <c r="B167" s="131" t="str">
        <f t="shared" si="29"/>
        <v/>
      </c>
      <c r="C167" s="132" t="str">
        <f t="shared" si="33"/>
        <v/>
      </c>
      <c r="D167" s="132" t="str">
        <f t="shared" si="36"/>
        <v/>
      </c>
      <c r="E167" s="133" t="e">
        <f t="shared" si="30"/>
        <v>#VALUE!</v>
      </c>
      <c r="F167" s="132" t="e">
        <f t="shared" si="31"/>
        <v>#VALUE!</v>
      </c>
      <c r="G167" s="132" t="str">
        <f t="shared" si="34"/>
        <v/>
      </c>
      <c r="H167" s="132" t="str">
        <f t="shared" si="35"/>
        <v/>
      </c>
      <c r="I167" s="132" t="e">
        <f t="shared" si="37"/>
        <v>#VALUE!</v>
      </c>
      <c r="J167" s="132" t="e">
        <f>SUM($H$27:$H167)</f>
        <v>#VALUE!</v>
      </c>
      <c r="O167" s="129" t="e">
        <f>O170</f>
        <v>#VALUE!</v>
      </c>
      <c r="P167" s="141" t="e">
        <f t="shared" si="28"/>
        <v>#VALUE!</v>
      </c>
    </row>
    <row r="168" spans="1:16" s="88" customFormat="1" ht="13.5" customHeight="1" x14ac:dyDescent="0.25">
      <c r="A168" s="88" t="str">
        <f t="shared" si="32"/>
        <v/>
      </c>
      <c r="B168" s="131" t="str">
        <f t="shared" si="29"/>
        <v/>
      </c>
      <c r="C168" s="132" t="str">
        <f t="shared" si="33"/>
        <v/>
      </c>
      <c r="D168" s="132" t="str">
        <f t="shared" si="36"/>
        <v/>
      </c>
      <c r="E168" s="133" t="e">
        <f t="shared" si="30"/>
        <v>#VALUE!</v>
      </c>
      <c r="F168" s="132" t="e">
        <f t="shared" si="31"/>
        <v>#VALUE!</v>
      </c>
      <c r="G168" s="132" t="str">
        <f t="shared" si="34"/>
        <v/>
      </c>
      <c r="H168" s="132" t="str">
        <f t="shared" si="35"/>
        <v/>
      </c>
      <c r="I168" s="132" t="e">
        <f t="shared" si="37"/>
        <v>#VALUE!</v>
      </c>
      <c r="J168" s="132" t="e">
        <f>SUM($H$27:$H168)</f>
        <v>#VALUE!</v>
      </c>
      <c r="O168" s="129" t="e">
        <f>O170</f>
        <v>#VALUE!</v>
      </c>
      <c r="P168" s="141" t="e">
        <f t="shared" si="28"/>
        <v>#VALUE!</v>
      </c>
    </row>
    <row r="169" spans="1:16" s="88" customFormat="1" ht="13.5" customHeight="1" x14ac:dyDescent="0.25">
      <c r="A169" s="88" t="str">
        <f t="shared" si="32"/>
        <v/>
      </c>
      <c r="B169" s="131" t="str">
        <f t="shared" si="29"/>
        <v/>
      </c>
      <c r="C169" s="132" t="str">
        <f t="shared" si="33"/>
        <v/>
      </c>
      <c r="D169" s="132" t="str">
        <f t="shared" si="36"/>
        <v/>
      </c>
      <c r="E169" s="133" t="e">
        <f t="shared" si="30"/>
        <v>#VALUE!</v>
      </c>
      <c r="F169" s="132" t="e">
        <f t="shared" si="31"/>
        <v>#VALUE!</v>
      </c>
      <c r="G169" s="132" t="str">
        <f t="shared" si="34"/>
        <v/>
      </c>
      <c r="H169" s="132" t="str">
        <f t="shared" si="35"/>
        <v/>
      </c>
      <c r="I169" s="132" t="e">
        <f>IF(AND(Pay_Num&lt;&gt;"",Sched_Pay+Extra_Pay&lt;Beg_Bal),Beg_Bal-Princ,IF(Pay_Num&lt;&gt;"",0,""))</f>
        <v>#VALUE!</v>
      </c>
      <c r="J169" s="132" t="e">
        <f>SUM($H$27:$H169)</f>
        <v>#VALUE!</v>
      </c>
      <c r="O169" s="129" t="e">
        <f>O170</f>
        <v>#VALUE!</v>
      </c>
      <c r="P169" s="141" t="e">
        <f t="shared" si="28"/>
        <v>#VALUE!</v>
      </c>
    </row>
    <row r="170" spans="1:16" s="88" customFormat="1" ht="13.5" customHeight="1" x14ac:dyDescent="0.25">
      <c r="A170" s="88" t="str">
        <f t="shared" si="32"/>
        <v/>
      </c>
      <c r="B170" s="136" t="str">
        <f t="shared" si="29"/>
        <v/>
      </c>
      <c r="C170" s="132" t="str">
        <f t="shared" si="33"/>
        <v/>
      </c>
      <c r="D170" s="132" t="str">
        <f t="shared" si="36"/>
        <v/>
      </c>
      <c r="E170" s="133" t="e">
        <f t="shared" si="30"/>
        <v>#VALUE!</v>
      </c>
      <c r="F170" s="132" t="e">
        <f t="shared" si="31"/>
        <v>#VALUE!</v>
      </c>
      <c r="G170" s="132" t="str">
        <f t="shared" si="34"/>
        <v/>
      </c>
      <c r="H170" s="132" t="str">
        <f t="shared" si="35"/>
        <v/>
      </c>
      <c r="I170" s="132" t="e">
        <f t="shared" ref="I170:I218" si="38">IF(AND(Pay_Num&lt;&gt;"",Sched_Pay+Extra_Pay&lt;Beg_Bal),Beg_Bal-Princ,IF(Pay_Num&lt;&gt;"",0,""))</f>
        <v>#VALUE!</v>
      </c>
      <c r="J170" s="132" t="e">
        <f>SUM($H$27:$H170)</f>
        <v>#VALUE!</v>
      </c>
      <c r="K170" s="135">
        <f>K158+1</f>
        <v>12</v>
      </c>
      <c r="L170" s="139" t="e">
        <f>AVERAGE(I158:I169)</f>
        <v>#VALUE!</v>
      </c>
      <c r="M170" s="143" t="e">
        <f>L170*H20</f>
        <v>#VALUE!</v>
      </c>
      <c r="N170" s="143" t="e">
        <f>M170/(1+H$19)</f>
        <v>#VALUE!</v>
      </c>
      <c r="O170" s="129" t="e">
        <f>N170/12</f>
        <v>#VALUE!</v>
      </c>
      <c r="P170" s="141" t="e">
        <f t="shared" si="28"/>
        <v>#VALUE!</v>
      </c>
    </row>
    <row r="171" spans="1:16" s="88" customFormat="1" ht="13.5" customHeight="1" x14ac:dyDescent="0.25">
      <c r="A171" s="88" t="str">
        <f t="shared" si="32"/>
        <v/>
      </c>
      <c r="B171" s="131" t="str">
        <f t="shared" si="29"/>
        <v/>
      </c>
      <c r="C171" s="132" t="str">
        <f t="shared" si="33"/>
        <v/>
      </c>
      <c r="D171" s="132" t="str">
        <f t="shared" si="36"/>
        <v/>
      </c>
      <c r="E171" s="133" t="e">
        <f t="shared" si="30"/>
        <v>#VALUE!</v>
      </c>
      <c r="F171" s="132" t="e">
        <f t="shared" si="31"/>
        <v>#VALUE!</v>
      </c>
      <c r="G171" s="132" t="str">
        <f t="shared" si="34"/>
        <v/>
      </c>
      <c r="H171" s="132" t="str">
        <f t="shared" si="35"/>
        <v/>
      </c>
      <c r="I171" s="132" t="e">
        <f t="shared" si="38"/>
        <v>#VALUE!</v>
      </c>
      <c r="J171" s="132" t="e">
        <f>SUM($H$27:$H171)</f>
        <v>#VALUE!</v>
      </c>
      <c r="L171" s="134"/>
      <c r="M171" s="144"/>
      <c r="N171" s="144"/>
      <c r="O171" s="129" t="e">
        <f>O182</f>
        <v>#VALUE!</v>
      </c>
      <c r="P171" s="141" t="e">
        <f t="shared" si="28"/>
        <v>#VALUE!</v>
      </c>
    </row>
    <row r="172" spans="1:16" s="88" customFormat="1" ht="13.5" customHeight="1" x14ac:dyDescent="0.25">
      <c r="A172" s="88" t="str">
        <f t="shared" si="32"/>
        <v/>
      </c>
      <c r="B172" s="131" t="str">
        <f t="shared" si="29"/>
        <v/>
      </c>
      <c r="C172" s="132" t="str">
        <f t="shared" si="33"/>
        <v/>
      </c>
      <c r="D172" s="132" t="str">
        <f t="shared" si="36"/>
        <v/>
      </c>
      <c r="E172" s="133" t="e">
        <f t="shared" si="30"/>
        <v>#VALUE!</v>
      </c>
      <c r="F172" s="132" t="e">
        <f t="shared" si="31"/>
        <v>#VALUE!</v>
      </c>
      <c r="G172" s="132" t="str">
        <f t="shared" si="34"/>
        <v/>
      </c>
      <c r="H172" s="132" t="str">
        <f t="shared" si="35"/>
        <v/>
      </c>
      <c r="I172" s="132" t="e">
        <f t="shared" si="38"/>
        <v>#VALUE!</v>
      </c>
      <c r="J172" s="132" t="e">
        <f>SUM($H$27:$H172)</f>
        <v>#VALUE!</v>
      </c>
      <c r="L172" s="134"/>
      <c r="M172" s="144"/>
      <c r="N172" s="144"/>
      <c r="O172" s="129" t="e">
        <f>O182</f>
        <v>#VALUE!</v>
      </c>
      <c r="P172" s="141" t="e">
        <f t="shared" si="28"/>
        <v>#VALUE!</v>
      </c>
    </row>
    <row r="173" spans="1:16" s="88" customFormat="1" ht="13.5" customHeight="1" x14ac:dyDescent="0.25">
      <c r="A173" s="88" t="str">
        <f t="shared" si="32"/>
        <v/>
      </c>
      <c r="B173" s="131" t="str">
        <f t="shared" si="29"/>
        <v/>
      </c>
      <c r="C173" s="132" t="str">
        <f t="shared" si="33"/>
        <v/>
      </c>
      <c r="D173" s="132" t="str">
        <f t="shared" si="36"/>
        <v/>
      </c>
      <c r="E173" s="133" t="e">
        <f t="shared" si="30"/>
        <v>#VALUE!</v>
      </c>
      <c r="F173" s="132" t="e">
        <f t="shared" si="31"/>
        <v>#VALUE!</v>
      </c>
      <c r="G173" s="132" t="str">
        <f t="shared" si="34"/>
        <v/>
      </c>
      <c r="H173" s="132" t="str">
        <f t="shared" si="35"/>
        <v/>
      </c>
      <c r="I173" s="132" t="e">
        <f t="shared" si="38"/>
        <v>#VALUE!</v>
      </c>
      <c r="J173" s="132" t="e">
        <f>SUM($H$27:$H173)</f>
        <v>#VALUE!</v>
      </c>
      <c r="L173" s="134"/>
      <c r="M173" s="144"/>
      <c r="N173" s="144"/>
      <c r="O173" s="129" t="e">
        <f>O182</f>
        <v>#VALUE!</v>
      </c>
      <c r="P173" s="141" t="e">
        <f t="shared" si="28"/>
        <v>#VALUE!</v>
      </c>
    </row>
    <row r="174" spans="1:16" s="88" customFormat="1" ht="13.5" customHeight="1" x14ac:dyDescent="0.25">
      <c r="A174" s="88" t="str">
        <f t="shared" si="32"/>
        <v/>
      </c>
      <c r="B174" s="131" t="str">
        <f t="shared" si="29"/>
        <v/>
      </c>
      <c r="C174" s="132" t="str">
        <f t="shared" si="33"/>
        <v/>
      </c>
      <c r="D174" s="132" t="str">
        <f t="shared" si="36"/>
        <v/>
      </c>
      <c r="E174" s="133" t="e">
        <f t="shared" si="30"/>
        <v>#VALUE!</v>
      </c>
      <c r="F174" s="132" t="e">
        <f t="shared" si="31"/>
        <v>#VALUE!</v>
      </c>
      <c r="G174" s="132" t="str">
        <f t="shared" si="34"/>
        <v/>
      </c>
      <c r="H174" s="132" t="str">
        <f t="shared" si="35"/>
        <v/>
      </c>
      <c r="I174" s="132" t="e">
        <f t="shared" si="38"/>
        <v>#VALUE!</v>
      </c>
      <c r="J174" s="132" t="e">
        <f>SUM($H$27:$H174)</f>
        <v>#VALUE!</v>
      </c>
      <c r="L174" s="134"/>
      <c r="M174" s="144"/>
      <c r="N174" s="144"/>
      <c r="O174" s="129" t="e">
        <f>O182</f>
        <v>#VALUE!</v>
      </c>
      <c r="P174" s="141" t="e">
        <f t="shared" si="28"/>
        <v>#VALUE!</v>
      </c>
    </row>
    <row r="175" spans="1:16" s="88" customFormat="1" ht="13.5" customHeight="1" x14ac:dyDescent="0.25">
      <c r="A175" s="88" t="str">
        <f t="shared" si="32"/>
        <v/>
      </c>
      <c r="B175" s="131" t="str">
        <f t="shared" si="29"/>
        <v/>
      </c>
      <c r="C175" s="132" t="str">
        <f t="shared" si="33"/>
        <v/>
      </c>
      <c r="D175" s="132" t="str">
        <f t="shared" si="36"/>
        <v/>
      </c>
      <c r="E175" s="133" t="e">
        <f t="shared" si="30"/>
        <v>#VALUE!</v>
      </c>
      <c r="F175" s="132" t="e">
        <f t="shared" si="31"/>
        <v>#VALUE!</v>
      </c>
      <c r="G175" s="132" t="str">
        <f t="shared" si="34"/>
        <v/>
      </c>
      <c r="H175" s="132" t="str">
        <f t="shared" si="35"/>
        <v/>
      </c>
      <c r="I175" s="132" t="e">
        <f t="shared" si="38"/>
        <v>#VALUE!</v>
      </c>
      <c r="J175" s="132" t="e">
        <f>SUM($H$27:$H175)</f>
        <v>#VALUE!</v>
      </c>
      <c r="L175" s="134"/>
      <c r="M175" s="144"/>
      <c r="N175" s="144"/>
      <c r="O175" s="129" t="e">
        <f>O182</f>
        <v>#VALUE!</v>
      </c>
      <c r="P175" s="141" t="e">
        <f t="shared" si="28"/>
        <v>#VALUE!</v>
      </c>
    </row>
    <row r="176" spans="1:16" s="88" customFormat="1" ht="13.5" customHeight="1" x14ac:dyDescent="0.25">
      <c r="A176" s="88" t="str">
        <f t="shared" si="32"/>
        <v/>
      </c>
      <c r="B176" s="131" t="str">
        <f t="shared" si="29"/>
        <v/>
      </c>
      <c r="C176" s="132" t="str">
        <f t="shared" si="33"/>
        <v/>
      </c>
      <c r="D176" s="132" t="str">
        <f t="shared" si="36"/>
        <v/>
      </c>
      <c r="E176" s="133" t="e">
        <f t="shared" si="30"/>
        <v>#VALUE!</v>
      </c>
      <c r="F176" s="132" t="e">
        <f t="shared" si="31"/>
        <v>#VALUE!</v>
      </c>
      <c r="G176" s="132" t="str">
        <f t="shared" si="34"/>
        <v/>
      </c>
      <c r="H176" s="132" t="str">
        <f t="shared" si="35"/>
        <v/>
      </c>
      <c r="I176" s="132" t="e">
        <f t="shared" si="38"/>
        <v>#VALUE!</v>
      </c>
      <c r="J176" s="132" t="e">
        <f>SUM($H$27:$H176)</f>
        <v>#VALUE!</v>
      </c>
      <c r="L176" s="134"/>
      <c r="M176" s="144"/>
      <c r="N176" s="144"/>
      <c r="O176" s="129" t="e">
        <f>O182</f>
        <v>#VALUE!</v>
      </c>
      <c r="P176" s="141" t="e">
        <f t="shared" si="28"/>
        <v>#VALUE!</v>
      </c>
    </row>
    <row r="177" spans="1:16" s="88" customFormat="1" ht="13.5" customHeight="1" x14ac:dyDescent="0.25">
      <c r="A177" s="88" t="str">
        <f t="shared" si="32"/>
        <v/>
      </c>
      <c r="B177" s="131" t="str">
        <f t="shared" si="29"/>
        <v/>
      </c>
      <c r="C177" s="132" t="str">
        <f t="shared" si="33"/>
        <v/>
      </c>
      <c r="D177" s="132" t="str">
        <f t="shared" si="36"/>
        <v/>
      </c>
      <c r="E177" s="133" t="e">
        <f t="shared" si="30"/>
        <v>#VALUE!</v>
      </c>
      <c r="F177" s="132" t="e">
        <f t="shared" si="31"/>
        <v>#VALUE!</v>
      </c>
      <c r="G177" s="132" t="str">
        <f t="shared" si="34"/>
        <v/>
      </c>
      <c r="H177" s="132" t="str">
        <f t="shared" si="35"/>
        <v/>
      </c>
      <c r="I177" s="132" t="e">
        <f t="shared" si="38"/>
        <v>#VALUE!</v>
      </c>
      <c r="J177" s="132" t="e">
        <f>SUM($H$27:$H177)</f>
        <v>#VALUE!</v>
      </c>
      <c r="L177" s="134"/>
      <c r="M177" s="144"/>
      <c r="N177" s="144"/>
      <c r="O177" s="129" t="e">
        <f>O182</f>
        <v>#VALUE!</v>
      </c>
      <c r="P177" s="141" t="e">
        <f t="shared" si="28"/>
        <v>#VALUE!</v>
      </c>
    </row>
    <row r="178" spans="1:16" s="88" customFormat="1" ht="13.5" customHeight="1" x14ac:dyDescent="0.25">
      <c r="A178" s="88" t="str">
        <f t="shared" si="32"/>
        <v/>
      </c>
      <c r="B178" s="131" t="str">
        <f t="shared" si="29"/>
        <v/>
      </c>
      <c r="C178" s="132" t="str">
        <f t="shared" si="33"/>
        <v/>
      </c>
      <c r="D178" s="132" t="str">
        <f t="shared" si="36"/>
        <v/>
      </c>
      <c r="E178" s="133" t="e">
        <f t="shared" si="30"/>
        <v>#VALUE!</v>
      </c>
      <c r="F178" s="132" t="e">
        <f t="shared" si="31"/>
        <v>#VALUE!</v>
      </c>
      <c r="G178" s="132" t="str">
        <f t="shared" si="34"/>
        <v/>
      </c>
      <c r="H178" s="132" t="str">
        <f t="shared" si="35"/>
        <v/>
      </c>
      <c r="I178" s="132" t="e">
        <f t="shared" si="38"/>
        <v>#VALUE!</v>
      </c>
      <c r="J178" s="132" t="e">
        <f>SUM($H$27:$H178)</f>
        <v>#VALUE!</v>
      </c>
      <c r="L178" s="134"/>
      <c r="M178" s="144"/>
      <c r="N178" s="144"/>
      <c r="O178" s="129" t="e">
        <f>O182</f>
        <v>#VALUE!</v>
      </c>
      <c r="P178" s="141" t="e">
        <f t="shared" si="28"/>
        <v>#VALUE!</v>
      </c>
    </row>
    <row r="179" spans="1:16" s="88" customFormat="1" ht="13.5" customHeight="1" x14ac:dyDescent="0.25">
      <c r="A179" s="88" t="str">
        <f t="shared" si="32"/>
        <v/>
      </c>
      <c r="B179" s="131" t="str">
        <f t="shared" si="29"/>
        <v/>
      </c>
      <c r="C179" s="132" t="str">
        <f t="shared" si="33"/>
        <v/>
      </c>
      <c r="D179" s="132" t="str">
        <f t="shared" si="36"/>
        <v/>
      </c>
      <c r="E179" s="133" t="e">
        <f t="shared" si="30"/>
        <v>#VALUE!</v>
      </c>
      <c r="F179" s="132" t="e">
        <f t="shared" si="31"/>
        <v>#VALUE!</v>
      </c>
      <c r="G179" s="132" t="str">
        <f t="shared" si="34"/>
        <v/>
      </c>
      <c r="H179" s="132" t="str">
        <f t="shared" si="35"/>
        <v/>
      </c>
      <c r="I179" s="132" t="e">
        <f t="shared" si="38"/>
        <v>#VALUE!</v>
      </c>
      <c r="J179" s="132" t="e">
        <f>SUM($H$27:$H179)</f>
        <v>#VALUE!</v>
      </c>
      <c r="L179" s="134"/>
      <c r="M179" s="144"/>
      <c r="N179" s="144"/>
      <c r="O179" s="129" t="e">
        <f>O182</f>
        <v>#VALUE!</v>
      </c>
      <c r="P179" s="141" t="e">
        <f t="shared" si="28"/>
        <v>#VALUE!</v>
      </c>
    </row>
    <row r="180" spans="1:16" s="88" customFormat="1" ht="13.5" customHeight="1" x14ac:dyDescent="0.25">
      <c r="A180" s="88" t="str">
        <f t="shared" si="32"/>
        <v/>
      </c>
      <c r="B180" s="131" t="str">
        <f t="shared" si="29"/>
        <v/>
      </c>
      <c r="C180" s="132" t="str">
        <f t="shared" si="33"/>
        <v/>
      </c>
      <c r="D180" s="132" t="str">
        <f t="shared" si="36"/>
        <v/>
      </c>
      <c r="E180" s="133" t="e">
        <f t="shared" si="30"/>
        <v>#VALUE!</v>
      </c>
      <c r="F180" s="132" t="e">
        <f t="shared" si="31"/>
        <v>#VALUE!</v>
      </c>
      <c r="G180" s="132" t="str">
        <f t="shared" si="34"/>
        <v/>
      </c>
      <c r="H180" s="132" t="str">
        <f t="shared" si="35"/>
        <v/>
      </c>
      <c r="I180" s="132" t="e">
        <f t="shared" si="38"/>
        <v>#VALUE!</v>
      </c>
      <c r="J180" s="132" t="e">
        <f>SUM($H$27:$H180)</f>
        <v>#VALUE!</v>
      </c>
      <c r="L180" s="134"/>
      <c r="M180" s="144"/>
      <c r="N180" s="144"/>
      <c r="O180" s="129" t="e">
        <f>O182</f>
        <v>#VALUE!</v>
      </c>
      <c r="P180" s="141" t="e">
        <f t="shared" si="28"/>
        <v>#VALUE!</v>
      </c>
    </row>
    <row r="181" spans="1:16" s="88" customFormat="1" ht="13.5" customHeight="1" x14ac:dyDescent="0.25">
      <c r="A181" s="88" t="str">
        <f t="shared" si="32"/>
        <v/>
      </c>
      <c r="B181" s="131" t="str">
        <f t="shared" si="29"/>
        <v/>
      </c>
      <c r="C181" s="132" t="str">
        <f t="shared" si="33"/>
        <v/>
      </c>
      <c r="D181" s="132" t="str">
        <f t="shared" si="36"/>
        <v/>
      </c>
      <c r="E181" s="133" t="e">
        <f t="shared" si="30"/>
        <v>#VALUE!</v>
      </c>
      <c r="F181" s="132" t="e">
        <f t="shared" si="31"/>
        <v>#VALUE!</v>
      </c>
      <c r="G181" s="132" t="str">
        <f t="shared" si="34"/>
        <v/>
      </c>
      <c r="H181" s="132" t="str">
        <f t="shared" si="35"/>
        <v/>
      </c>
      <c r="I181" s="132" t="e">
        <f t="shared" si="38"/>
        <v>#VALUE!</v>
      </c>
      <c r="J181" s="132" t="e">
        <f>SUM($H$27:$H181)</f>
        <v>#VALUE!</v>
      </c>
      <c r="L181" s="134"/>
      <c r="M181" s="144"/>
      <c r="N181" s="144"/>
      <c r="O181" s="129" t="e">
        <f>O182</f>
        <v>#VALUE!</v>
      </c>
      <c r="P181" s="141" t="e">
        <f t="shared" si="28"/>
        <v>#VALUE!</v>
      </c>
    </row>
    <row r="182" spans="1:16" s="88" customFormat="1" ht="13.5" customHeight="1" x14ac:dyDescent="0.25">
      <c r="A182" s="88" t="str">
        <f t="shared" si="32"/>
        <v/>
      </c>
      <c r="B182" s="136" t="str">
        <f t="shared" si="29"/>
        <v/>
      </c>
      <c r="C182" s="132" t="str">
        <f t="shared" si="33"/>
        <v/>
      </c>
      <c r="D182" s="132" t="str">
        <f t="shared" si="36"/>
        <v/>
      </c>
      <c r="E182" s="133" t="e">
        <f t="shared" si="30"/>
        <v>#VALUE!</v>
      </c>
      <c r="F182" s="132" t="e">
        <f t="shared" si="31"/>
        <v>#VALUE!</v>
      </c>
      <c r="G182" s="132" t="str">
        <f t="shared" si="34"/>
        <v/>
      </c>
      <c r="H182" s="132" t="str">
        <f t="shared" si="35"/>
        <v/>
      </c>
      <c r="I182" s="132" t="e">
        <f t="shared" si="38"/>
        <v>#VALUE!</v>
      </c>
      <c r="J182" s="132" t="e">
        <f>SUM($H$27:$H182)</f>
        <v>#VALUE!</v>
      </c>
      <c r="K182" s="135">
        <v>13</v>
      </c>
      <c r="L182" s="139" t="e">
        <f>AVERAGE(I170:I181)</f>
        <v>#VALUE!</v>
      </c>
      <c r="M182" s="143" t="e">
        <f>L182*H20</f>
        <v>#VALUE!</v>
      </c>
      <c r="N182" s="143" t="e">
        <f t="shared" ref="N182" si="39">M182/(1+H$19)</f>
        <v>#VALUE!</v>
      </c>
      <c r="O182" s="140" t="e">
        <f>N182/12</f>
        <v>#VALUE!</v>
      </c>
      <c r="P182" s="141" t="e">
        <f t="shared" si="28"/>
        <v>#VALUE!</v>
      </c>
    </row>
    <row r="183" spans="1:16" s="88" customFormat="1" ht="13.5" customHeight="1" x14ac:dyDescent="0.25">
      <c r="A183" s="88" t="str">
        <f t="shared" si="32"/>
        <v/>
      </c>
      <c r="B183" s="131" t="str">
        <f t="shared" si="29"/>
        <v/>
      </c>
      <c r="C183" s="132" t="str">
        <f t="shared" si="33"/>
        <v/>
      </c>
      <c r="D183" s="132" t="str">
        <f t="shared" si="36"/>
        <v/>
      </c>
      <c r="E183" s="133" t="e">
        <f t="shared" si="30"/>
        <v>#VALUE!</v>
      </c>
      <c r="F183" s="132" t="e">
        <f t="shared" si="31"/>
        <v>#VALUE!</v>
      </c>
      <c r="G183" s="132" t="str">
        <f t="shared" si="34"/>
        <v/>
      </c>
      <c r="H183" s="132" t="str">
        <f t="shared" si="35"/>
        <v/>
      </c>
      <c r="I183" s="132" t="e">
        <f t="shared" si="38"/>
        <v>#VALUE!</v>
      </c>
      <c r="J183" s="132" t="e">
        <f>SUM($H$27:$H183)</f>
        <v>#VALUE!</v>
      </c>
      <c r="O183" s="140" t="e">
        <f>O194</f>
        <v>#VALUE!</v>
      </c>
      <c r="P183" s="141" t="e">
        <f t="shared" si="28"/>
        <v>#VALUE!</v>
      </c>
    </row>
    <row r="184" spans="1:16" s="88" customFormat="1" ht="13.5" customHeight="1" x14ac:dyDescent="0.25">
      <c r="A184" s="88" t="str">
        <f t="shared" si="32"/>
        <v/>
      </c>
      <c r="B184" s="131" t="str">
        <f t="shared" si="29"/>
        <v/>
      </c>
      <c r="C184" s="132" t="str">
        <f t="shared" si="33"/>
        <v/>
      </c>
      <c r="D184" s="132" t="str">
        <f t="shared" si="36"/>
        <v/>
      </c>
      <c r="E184" s="133" t="e">
        <f t="shared" si="30"/>
        <v>#VALUE!</v>
      </c>
      <c r="F184" s="132" t="e">
        <f t="shared" si="31"/>
        <v>#VALUE!</v>
      </c>
      <c r="G184" s="132" t="str">
        <f t="shared" si="34"/>
        <v/>
      </c>
      <c r="H184" s="132" t="str">
        <f t="shared" si="35"/>
        <v/>
      </c>
      <c r="I184" s="132" t="e">
        <f t="shared" si="38"/>
        <v>#VALUE!</v>
      </c>
      <c r="J184" s="132" t="e">
        <f>SUM($H$27:$H184)</f>
        <v>#VALUE!</v>
      </c>
      <c r="O184" s="140" t="e">
        <f>O194</f>
        <v>#VALUE!</v>
      </c>
      <c r="P184" s="141" t="e">
        <f t="shared" si="28"/>
        <v>#VALUE!</v>
      </c>
    </row>
    <row r="185" spans="1:16" s="88" customFormat="1" ht="13.5" customHeight="1" x14ac:dyDescent="0.25">
      <c r="A185" s="88" t="str">
        <f t="shared" si="32"/>
        <v/>
      </c>
      <c r="B185" s="131" t="str">
        <f t="shared" si="29"/>
        <v/>
      </c>
      <c r="C185" s="132" t="str">
        <f t="shared" si="33"/>
        <v/>
      </c>
      <c r="D185" s="132" t="str">
        <f t="shared" si="36"/>
        <v/>
      </c>
      <c r="E185" s="133" t="e">
        <f t="shared" si="30"/>
        <v>#VALUE!</v>
      </c>
      <c r="F185" s="132" t="e">
        <f t="shared" si="31"/>
        <v>#VALUE!</v>
      </c>
      <c r="G185" s="132" t="str">
        <f t="shared" si="34"/>
        <v/>
      </c>
      <c r="H185" s="132" t="str">
        <f t="shared" si="35"/>
        <v/>
      </c>
      <c r="I185" s="132" t="e">
        <f t="shared" si="38"/>
        <v>#VALUE!</v>
      </c>
      <c r="J185" s="132" t="e">
        <f>SUM($H$27:$H185)</f>
        <v>#VALUE!</v>
      </c>
      <c r="O185" s="140" t="e">
        <f>O194</f>
        <v>#VALUE!</v>
      </c>
      <c r="P185" s="141" t="e">
        <f t="shared" si="28"/>
        <v>#VALUE!</v>
      </c>
    </row>
    <row r="186" spans="1:16" s="88" customFormat="1" ht="13.5" customHeight="1" x14ac:dyDescent="0.25">
      <c r="A186" s="88" t="str">
        <f t="shared" si="32"/>
        <v/>
      </c>
      <c r="B186" s="131" t="str">
        <f t="shared" si="29"/>
        <v/>
      </c>
      <c r="C186" s="132" t="str">
        <f t="shared" si="33"/>
        <v/>
      </c>
      <c r="D186" s="132" t="str">
        <f t="shared" si="36"/>
        <v/>
      </c>
      <c r="E186" s="133" t="e">
        <f t="shared" si="30"/>
        <v>#VALUE!</v>
      </c>
      <c r="F186" s="132" t="e">
        <f t="shared" si="31"/>
        <v>#VALUE!</v>
      </c>
      <c r="G186" s="132" t="str">
        <f t="shared" si="34"/>
        <v/>
      </c>
      <c r="H186" s="132" t="str">
        <f t="shared" si="35"/>
        <v/>
      </c>
      <c r="I186" s="132" t="e">
        <f t="shared" si="38"/>
        <v>#VALUE!</v>
      </c>
      <c r="J186" s="132" t="e">
        <f>SUM($H$27:$H186)</f>
        <v>#VALUE!</v>
      </c>
      <c r="O186" s="140" t="e">
        <f>O194</f>
        <v>#VALUE!</v>
      </c>
      <c r="P186" s="141" t="e">
        <f t="shared" si="28"/>
        <v>#VALUE!</v>
      </c>
    </row>
    <row r="187" spans="1:16" s="88" customFormat="1" ht="13.5" customHeight="1" x14ac:dyDescent="0.25">
      <c r="A187" s="88" t="str">
        <f t="shared" si="32"/>
        <v/>
      </c>
      <c r="B187" s="131" t="str">
        <f t="shared" si="29"/>
        <v/>
      </c>
      <c r="C187" s="132" t="str">
        <f t="shared" si="33"/>
        <v/>
      </c>
      <c r="D187" s="132" t="str">
        <f t="shared" si="36"/>
        <v/>
      </c>
      <c r="E187" s="133" t="e">
        <f t="shared" si="30"/>
        <v>#VALUE!</v>
      </c>
      <c r="F187" s="132" t="e">
        <f t="shared" si="31"/>
        <v>#VALUE!</v>
      </c>
      <c r="G187" s="132" t="str">
        <f t="shared" si="34"/>
        <v/>
      </c>
      <c r="H187" s="132" t="str">
        <f t="shared" si="35"/>
        <v/>
      </c>
      <c r="I187" s="132" t="e">
        <f t="shared" si="38"/>
        <v>#VALUE!</v>
      </c>
      <c r="J187" s="132" t="e">
        <f>SUM($H$27:$H187)</f>
        <v>#VALUE!</v>
      </c>
      <c r="O187" s="140" t="e">
        <f>O194</f>
        <v>#VALUE!</v>
      </c>
      <c r="P187" s="141" t="e">
        <f t="shared" si="28"/>
        <v>#VALUE!</v>
      </c>
    </row>
    <row r="188" spans="1:16" s="88" customFormat="1" ht="13.5" customHeight="1" x14ac:dyDescent="0.25">
      <c r="A188" s="88" t="str">
        <f t="shared" si="32"/>
        <v/>
      </c>
      <c r="B188" s="131" t="str">
        <f t="shared" si="29"/>
        <v/>
      </c>
      <c r="C188" s="132" t="str">
        <f t="shared" si="33"/>
        <v/>
      </c>
      <c r="D188" s="132" t="str">
        <f t="shared" si="36"/>
        <v/>
      </c>
      <c r="E188" s="133" t="e">
        <f t="shared" si="30"/>
        <v>#VALUE!</v>
      </c>
      <c r="F188" s="132" t="e">
        <f t="shared" si="31"/>
        <v>#VALUE!</v>
      </c>
      <c r="G188" s="132" t="str">
        <f t="shared" si="34"/>
        <v/>
      </c>
      <c r="H188" s="132" t="str">
        <f t="shared" si="35"/>
        <v/>
      </c>
      <c r="I188" s="132" t="e">
        <f t="shared" si="38"/>
        <v>#VALUE!</v>
      </c>
      <c r="J188" s="132" t="e">
        <f>SUM($H$27:$H188)</f>
        <v>#VALUE!</v>
      </c>
      <c r="O188" s="140" t="e">
        <f>O194</f>
        <v>#VALUE!</v>
      </c>
      <c r="P188" s="141" t="e">
        <f t="shared" si="28"/>
        <v>#VALUE!</v>
      </c>
    </row>
    <row r="189" spans="1:16" s="88" customFormat="1" ht="13.5" customHeight="1" x14ac:dyDescent="0.25">
      <c r="A189" s="88" t="str">
        <f t="shared" si="32"/>
        <v/>
      </c>
      <c r="B189" s="131" t="str">
        <f t="shared" si="29"/>
        <v/>
      </c>
      <c r="C189" s="132" t="str">
        <f t="shared" si="33"/>
        <v/>
      </c>
      <c r="D189" s="132" t="str">
        <f t="shared" si="36"/>
        <v/>
      </c>
      <c r="E189" s="133" t="e">
        <f t="shared" si="30"/>
        <v>#VALUE!</v>
      </c>
      <c r="F189" s="132" t="e">
        <f t="shared" si="31"/>
        <v>#VALUE!</v>
      </c>
      <c r="G189" s="132" t="str">
        <f t="shared" si="34"/>
        <v/>
      </c>
      <c r="H189" s="132" t="str">
        <f t="shared" si="35"/>
        <v/>
      </c>
      <c r="I189" s="132" t="e">
        <f t="shared" si="38"/>
        <v>#VALUE!</v>
      </c>
      <c r="J189" s="132" t="e">
        <f>SUM($H$27:$H189)</f>
        <v>#VALUE!</v>
      </c>
      <c r="O189" s="140" t="e">
        <f>O194</f>
        <v>#VALUE!</v>
      </c>
      <c r="P189" s="141" t="e">
        <f t="shared" si="28"/>
        <v>#VALUE!</v>
      </c>
    </row>
    <row r="190" spans="1:16" s="88" customFormat="1" ht="13.5" customHeight="1" x14ac:dyDescent="0.25">
      <c r="A190" s="88" t="str">
        <f t="shared" si="32"/>
        <v/>
      </c>
      <c r="B190" s="131" t="str">
        <f t="shared" si="29"/>
        <v/>
      </c>
      <c r="C190" s="132" t="str">
        <f t="shared" si="33"/>
        <v/>
      </c>
      <c r="D190" s="132" t="str">
        <f t="shared" si="36"/>
        <v/>
      </c>
      <c r="E190" s="133" t="e">
        <f t="shared" si="30"/>
        <v>#VALUE!</v>
      </c>
      <c r="F190" s="132" t="e">
        <f t="shared" si="31"/>
        <v>#VALUE!</v>
      </c>
      <c r="G190" s="132" t="str">
        <f t="shared" si="34"/>
        <v/>
      </c>
      <c r="H190" s="132" t="str">
        <f t="shared" si="35"/>
        <v/>
      </c>
      <c r="I190" s="132" t="e">
        <f t="shared" si="38"/>
        <v>#VALUE!</v>
      </c>
      <c r="J190" s="132" t="e">
        <f>SUM($H$27:$H190)</f>
        <v>#VALUE!</v>
      </c>
      <c r="O190" s="140" t="e">
        <f>O194</f>
        <v>#VALUE!</v>
      </c>
      <c r="P190" s="141" t="e">
        <f t="shared" si="28"/>
        <v>#VALUE!</v>
      </c>
    </row>
    <row r="191" spans="1:16" s="88" customFormat="1" ht="13.5" customHeight="1" x14ac:dyDescent="0.25">
      <c r="A191" s="88" t="str">
        <f t="shared" si="32"/>
        <v/>
      </c>
      <c r="B191" s="131" t="str">
        <f t="shared" si="29"/>
        <v/>
      </c>
      <c r="C191" s="132" t="str">
        <f t="shared" si="33"/>
        <v/>
      </c>
      <c r="D191" s="132" t="str">
        <f t="shared" si="36"/>
        <v/>
      </c>
      <c r="E191" s="133" t="e">
        <f t="shared" si="30"/>
        <v>#VALUE!</v>
      </c>
      <c r="F191" s="132" t="e">
        <f t="shared" si="31"/>
        <v>#VALUE!</v>
      </c>
      <c r="G191" s="132" t="str">
        <f t="shared" si="34"/>
        <v/>
      </c>
      <c r="H191" s="132" t="str">
        <f t="shared" si="35"/>
        <v/>
      </c>
      <c r="I191" s="132" t="e">
        <f t="shared" si="38"/>
        <v>#VALUE!</v>
      </c>
      <c r="J191" s="132" t="e">
        <f>SUM($H$27:$H191)</f>
        <v>#VALUE!</v>
      </c>
      <c r="O191" s="140" t="e">
        <f>O194</f>
        <v>#VALUE!</v>
      </c>
      <c r="P191" s="141" t="e">
        <f t="shared" si="28"/>
        <v>#VALUE!</v>
      </c>
    </row>
    <row r="192" spans="1:16" s="88" customFormat="1" ht="13.5" customHeight="1" x14ac:dyDescent="0.25">
      <c r="A192" s="88" t="str">
        <f t="shared" si="32"/>
        <v/>
      </c>
      <c r="B192" s="131" t="str">
        <f t="shared" si="29"/>
        <v/>
      </c>
      <c r="C192" s="132" t="str">
        <f t="shared" si="33"/>
        <v/>
      </c>
      <c r="D192" s="132" t="str">
        <f t="shared" si="36"/>
        <v/>
      </c>
      <c r="E192" s="133" t="e">
        <f t="shared" si="30"/>
        <v>#VALUE!</v>
      </c>
      <c r="F192" s="132" t="e">
        <f t="shared" si="31"/>
        <v>#VALUE!</v>
      </c>
      <c r="G192" s="132" t="str">
        <f t="shared" si="34"/>
        <v/>
      </c>
      <c r="H192" s="132" t="str">
        <f t="shared" si="35"/>
        <v/>
      </c>
      <c r="I192" s="132" t="e">
        <f t="shared" si="38"/>
        <v>#VALUE!</v>
      </c>
      <c r="J192" s="132" t="e">
        <f>SUM($H$27:$H192)</f>
        <v>#VALUE!</v>
      </c>
      <c r="O192" s="140" t="e">
        <f>O194</f>
        <v>#VALUE!</v>
      </c>
      <c r="P192" s="141" t="e">
        <f t="shared" si="28"/>
        <v>#VALUE!</v>
      </c>
    </row>
    <row r="193" spans="1:16" s="88" customFormat="1" ht="13.5" customHeight="1" x14ac:dyDescent="0.25">
      <c r="A193" s="88" t="str">
        <f t="shared" si="32"/>
        <v/>
      </c>
      <c r="B193" s="131" t="str">
        <f t="shared" si="29"/>
        <v/>
      </c>
      <c r="C193" s="132" t="str">
        <f t="shared" si="33"/>
        <v/>
      </c>
      <c r="D193" s="132" t="str">
        <f t="shared" si="36"/>
        <v/>
      </c>
      <c r="E193" s="133" t="e">
        <f t="shared" si="30"/>
        <v>#VALUE!</v>
      </c>
      <c r="F193" s="132" t="e">
        <f t="shared" si="31"/>
        <v>#VALUE!</v>
      </c>
      <c r="G193" s="132" t="str">
        <f t="shared" si="34"/>
        <v/>
      </c>
      <c r="H193" s="132" t="str">
        <f t="shared" si="35"/>
        <v/>
      </c>
      <c r="I193" s="132" t="e">
        <f t="shared" si="38"/>
        <v>#VALUE!</v>
      </c>
      <c r="J193" s="132" t="e">
        <f>SUM($H$27:$H193)</f>
        <v>#VALUE!</v>
      </c>
      <c r="O193" s="140" t="e">
        <f>O194</f>
        <v>#VALUE!</v>
      </c>
      <c r="P193" s="141" t="e">
        <f t="shared" si="28"/>
        <v>#VALUE!</v>
      </c>
    </row>
    <row r="194" spans="1:16" s="88" customFormat="1" ht="13.5" customHeight="1" x14ac:dyDescent="0.25">
      <c r="A194" s="88" t="str">
        <f t="shared" si="32"/>
        <v/>
      </c>
      <c r="B194" s="136" t="str">
        <f t="shared" si="29"/>
        <v/>
      </c>
      <c r="C194" s="132" t="str">
        <f t="shared" si="33"/>
        <v/>
      </c>
      <c r="D194" s="132" t="str">
        <f t="shared" si="36"/>
        <v/>
      </c>
      <c r="E194" s="133" t="e">
        <f t="shared" si="30"/>
        <v>#VALUE!</v>
      </c>
      <c r="F194" s="132" t="e">
        <f t="shared" si="31"/>
        <v>#VALUE!</v>
      </c>
      <c r="G194" s="132" t="str">
        <f t="shared" si="34"/>
        <v/>
      </c>
      <c r="H194" s="132" t="str">
        <f t="shared" si="35"/>
        <v/>
      </c>
      <c r="I194" s="132" t="e">
        <f t="shared" si="38"/>
        <v>#VALUE!</v>
      </c>
      <c r="J194" s="132" t="e">
        <f>SUM($H$27:$H194)</f>
        <v>#VALUE!</v>
      </c>
      <c r="K194" s="135">
        <v>14</v>
      </c>
      <c r="L194" s="139" t="e">
        <f>AVERAGE(I182:I193)</f>
        <v>#VALUE!</v>
      </c>
      <c r="M194" s="143" t="e">
        <f>L194*H20</f>
        <v>#VALUE!</v>
      </c>
      <c r="N194" s="143" t="e">
        <f t="shared" ref="N194" si="40">M194/(1+H$19)</f>
        <v>#VALUE!</v>
      </c>
      <c r="O194" s="140" t="e">
        <f>N194/12</f>
        <v>#VALUE!</v>
      </c>
      <c r="P194" s="141" t="e">
        <f t="shared" si="28"/>
        <v>#VALUE!</v>
      </c>
    </row>
    <row r="195" spans="1:16" s="88" customFormat="1" ht="13.5" customHeight="1" x14ac:dyDescent="0.25">
      <c r="A195" s="88" t="str">
        <f t="shared" si="32"/>
        <v/>
      </c>
      <c r="B195" s="131" t="str">
        <f t="shared" si="29"/>
        <v/>
      </c>
      <c r="C195" s="132" t="str">
        <f t="shared" si="33"/>
        <v/>
      </c>
      <c r="D195" s="132" t="str">
        <f t="shared" si="36"/>
        <v/>
      </c>
      <c r="E195" s="133" t="e">
        <f t="shared" si="30"/>
        <v>#VALUE!</v>
      </c>
      <c r="F195" s="132" t="e">
        <f t="shared" si="31"/>
        <v>#VALUE!</v>
      </c>
      <c r="G195" s="132" t="str">
        <f t="shared" si="34"/>
        <v/>
      </c>
      <c r="H195" s="132" t="str">
        <f t="shared" si="35"/>
        <v/>
      </c>
      <c r="I195" s="132" t="e">
        <f t="shared" si="38"/>
        <v>#VALUE!</v>
      </c>
      <c r="J195" s="132" t="e">
        <f>SUM($H$27:$H195)</f>
        <v>#VALUE!</v>
      </c>
      <c r="O195" s="140" t="e">
        <f>O206</f>
        <v>#VALUE!</v>
      </c>
      <c r="P195" s="141" t="e">
        <f t="shared" si="28"/>
        <v>#VALUE!</v>
      </c>
    </row>
    <row r="196" spans="1:16" s="88" customFormat="1" ht="13.5" customHeight="1" x14ac:dyDescent="0.25">
      <c r="A196" s="88" t="str">
        <f t="shared" si="32"/>
        <v/>
      </c>
      <c r="B196" s="131" t="str">
        <f t="shared" si="29"/>
        <v/>
      </c>
      <c r="C196" s="132" t="str">
        <f t="shared" si="33"/>
        <v/>
      </c>
      <c r="D196" s="132" t="str">
        <f t="shared" si="36"/>
        <v/>
      </c>
      <c r="E196" s="133" t="e">
        <f t="shared" si="30"/>
        <v>#VALUE!</v>
      </c>
      <c r="F196" s="132" t="e">
        <f t="shared" si="31"/>
        <v>#VALUE!</v>
      </c>
      <c r="G196" s="132" t="str">
        <f t="shared" si="34"/>
        <v/>
      </c>
      <c r="H196" s="132" t="str">
        <f t="shared" si="35"/>
        <v/>
      </c>
      <c r="I196" s="132" t="e">
        <f t="shared" si="38"/>
        <v>#VALUE!</v>
      </c>
      <c r="J196" s="132" t="e">
        <f>SUM($H$27:$H196)</f>
        <v>#VALUE!</v>
      </c>
      <c r="O196" s="140" t="e">
        <f>O206</f>
        <v>#VALUE!</v>
      </c>
      <c r="P196" s="141" t="e">
        <f t="shared" si="28"/>
        <v>#VALUE!</v>
      </c>
    </row>
    <row r="197" spans="1:16" s="88" customFormat="1" ht="13.5" customHeight="1" x14ac:dyDescent="0.25">
      <c r="A197" s="88" t="str">
        <f t="shared" si="32"/>
        <v/>
      </c>
      <c r="B197" s="131" t="str">
        <f t="shared" si="29"/>
        <v/>
      </c>
      <c r="C197" s="132" t="str">
        <f t="shared" si="33"/>
        <v/>
      </c>
      <c r="D197" s="132" t="str">
        <f t="shared" si="36"/>
        <v/>
      </c>
      <c r="E197" s="133" t="e">
        <f t="shared" si="30"/>
        <v>#VALUE!</v>
      </c>
      <c r="F197" s="132" t="e">
        <f t="shared" si="31"/>
        <v>#VALUE!</v>
      </c>
      <c r="G197" s="132" t="str">
        <f t="shared" si="34"/>
        <v/>
      </c>
      <c r="H197" s="132" t="str">
        <f t="shared" si="35"/>
        <v/>
      </c>
      <c r="I197" s="132" t="e">
        <f t="shared" si="38"/>
        <v>#VALUE!</v>
      </c>
      <c r="J197" s="132" t="e">
        <f>SUM($H$27:$H197)</f>
        <v>#VALUE!</v>
      </c>
      <c r="O197" s="140" t="e">
        <f>O206</f>
        <v>#VALUE!</v>
      </c>
      <c r="P197" s="141" t="e">
        <f t="shared" si="28"/>
        <v>#VALUE!</v>
      </c>
    </row>
    <row r="198" spans="1:16" s="88" customFormat="1" ht="13.5" customHeight="1" x14ac:dyDescent="0.25">
      <c r="A198" s="88" t="str">
        <f t="shared" si="32"/>
        <v/>
      </c>
      <c r="B198" s="131" t="str">
        <f t="shared" si="29"/>
        <v/>
      </c>
      <c r="C198" s="132" t="str">
        <f t="shared" si="33"/>
        <v/>
      </c>
      <c r="D198" s="132" t="str">
        <f t="shared" si="36"/>
        <v/>
      </c>
      <c r="E198" s="133" t="e">
        <f t="shared" si="30"/>
        <v>#VALUE!</v>
      </c>
      <c r="F198" s="132" t="e">
        <f t="shared" si="31"/>
        <v>#VALUE!</v>
      </c>
      <c r="G198" s="132" t="str">
        <f t="shared" si="34"/>
        <v/>
      </c>
      <c r="H198" s="132" t="str">
        <f t="shared" si="35"/>
        <v/>
      </c>
      <c r="I198" s="132" t="e">
        <f t="shared" si="38"/>
        <v>#VALUE!</v>
      </c>
      <c r="J198" s="132" t="e">
        <f>SUM($H$27:$H198)</f>
        <v>#VALUE!</v>
      </c>
      <c r="O198" s="140" t="e">
        <f>O206</f>
        <v>#VALUE!</v>
      </c>
      <c r="P198" s="141" t="e">
        <f t="shared" si="28"/>
        <v>#VALUE!</v>
      </c>
    </row>
    <row r="199" spans="1:16" s="88" customFormat="1" ht="13.5" customHeight="1" x14ac:dyDescent="0.25">
      <c r="A199" s="88" t="str">
        <f t="shared" si="32"/>
        <v/>
      </c>
      <c r="B199" s="131" t="str">
        <f t="shared" si="29"/>
        <v/>
      </c>
      <c r="C199" s="132" t="str">
        <f t="shared" si="33"/>
        <v/>
      </c>
      <c r="D199" s="132" t="str">
        <f t="shared" si="36"/>
        <v/>
      </c>
      <c r="E199" s="133" t="e">
        <f t="shared" si="30"/>
        <v>#VALUE!</v>
      </c>
      <c r="F199" s="132" t="e">
        <f t="shared" si="31"/>
        <v>#VALUE!</v>
      </c>
      <c r="G199" s="132" t="str">
        <f t="shared" si="34"/>
        <v/>
      </c>
      <c r="H199" s="132" t="str">
        <f t="shared" si="35"/>
        <v/>
      </c>
      <c r="I199" s="132" t="e">
        <f t="shared" si="38"/>
        <v>#VALUE!</v>
      </c>
      <c r="J199" s="132" t="e">
        <f>SUM($H$27:$H199)</f>
        <v>#VALUE!</v>
      </c>
      <c r="O199" s="140" t="e">
        <f>O206</f>
        <v>#VALUE!</v>
      </c>
      <c r="P199" s="141" t="e">
        <f t="shared" si="28"/>
        <v>#VALUE!</v>
      </c>
    </row>
    <row r="200" spans="1:16" s="88" customFormat="1" ht="13.5" customHeight="1" x14ac:dyDescent="0.25">
      <c r="A200" s="88" t="str">
        <f t="shared" si="32"/>
        <v/>
      </c>
      <c r="B200" s="131" t="str">
        <f t="shared" si="29"/>
        <v/>
      </c>
      <c r="C200" s="132" t="str">
        <f t="shared" si="33"/>
        <v/>
      </c>
      <c r="D200" s="132" t="str">
        <f t="shared" si="36"/>
        <v/>
      </c>
      <c r="E200" s="133" t="e">
        <f t="shared" si="30"/>
        <v>#VALUE!</v>
      </c>
      <c r="F200" s="132" t="e">
        <f t="shared" si="31"/>
        <v>#VALUE!</v>
      </c>
      <c r="G200" s="132" t="str">
        <f t="shared" si="34"/>
        <v/>
      </c>
      <c r="H200" s="132" t="str">
        <f t="shared" si="35"/>
        <v/>
      </c>
      <c r="I200" s="132" t="e">
        <f t="shared" si="38"/>
        <v>#VALUE!</v>
      </c>
      <c r="J200" s="132" t="e">
        <f>SUM($H$27:$H200)</f>
        <v>#VALUE!</v>
      </c>
      <c r="O200" s="140" t="e">
        <f>O206</f>
        <v>#VALUE!</v>
      </c>
      <c r="P200" s="141" t="e">
        <f t="shared" si="28"/>
        <v>#VALUE!</v>
      </c>
    </row>
    <row r="201" spans="1:16" s="88" customFormat="1" ht="13.5" customHeight="1" x14ac:dyDescent="0.25">
      <c r="A201" s="88" t="str">
        <f t="shared" si="32"/>
        <v/>
      </c>
      <c r="B201" s="131" t="str">
        <f t="shared" si="29"/>
        <v/>
      </c>
      <c r="C201" s="132" t="str">
        <f t="shared" si="33"/>
        <v/>
      </c>
      <c r="D201" s="132" t="str">
        <f t="shared" si="36"/>
        <v/>
      </c>
      <c r="E201" s="133" t="e">
        <f t="shared" si="30"/>
        <v>#VALUE!</v>
      </c>
      <c r="F201" s="132" t="e">
        <f t="shared" si="31"/>
        <v>#VALUE!</v>
      </c>
      <c r="G201" s="132" t="str">
        <f t="shared" si="34"/>
        <v/>
      </c>
      <c r="H201" s="132" t="str">
        <f t="shared" si="35"/>
        <v/>
      </c>
      <c r="I201" s="132" t="e">
        <f t="shared" si="38"/>
        <v>#VALUE!</v>
      </c>
      <c r="J201" s="132" t="e">
        <f>SUM($H$27:$H201)</f>
        <v>#VALUE!</v>
      </c>
      <c r="O201" s="140" t="e">
        <f>O206</f>
        <v>#VALUE!</v>
      </c>
      <c r="P201" s="141" t="e">
        <f t="shared" si="28"/>
        <v>#VALUE!</v>
      </c>
    </row>
    <row r="202" spans="1:16" s="88" customFormat="1" ht="13.5" customHeight="1" x14ac:dyDescent="0.25">
      <c r="A202" s="88" t="str">
        <f t="shared" si="32"/>
        <v/>
      </c>
      <c r="B202" s="131" t="str">
        <f t="shared" si="29"/>
        <v/>
      </c>
      <c r="C202" s="132" t="str">
        <f t="shared" si="33"/>
        <v/>
      </c>
      <c r="D202" s="132" t="str">
        <f t="shared" si="36"/>
        <v/>
      </c>
      <c r="E202" s="133" t="e">
        <f t="shared" si="30"/>
        <v>#VALUE!</v>
      </c>
      <c r="F202" s="132" t="e">
        <f t="shared" si="31"/>
        <v>#VALUE!</v>
      </c>
      <c r="G202" s="132" t="str">
        <f t="shared" si="34"/>
        <v/>
      </c>
      <c r="H202" s="132" t="str">
        <f t="shared" si="35"/>
        <v/>
      </c>
      <c r="I202" s="132" t="e">
        <f t="shared" si="38"/>
        <v>#VALUE!</v>
      </c>
      <c r="J202" s="132" t="e">
        <f>SUM($H$27:$H202)</f>
        <v>#VALUE!</v>
      </c>
      <c r="O202" s="140" t="e">
        <f>O206</f>
        <v>#VALUE!</v>
      </c>
      <c r="P202" s="141" t="e">
        <f t="shared" si="28"/>
        <v>#VALUE!</v>
      </c>
    </row>
    <row r="203" spans="1:16" s="88" customFormat="1" ht="13.5" customHeight="1" x14ac:dyDescent="0.25">
      <c r="A203" s="88" t="str">
        <f t="shared" si="32"/>
        <v/>
      </c>
      <c r="B203" s="131" t="str">
        <f t="shared" si="29"/>
        <v/>
      </c>
      <c r="C203" s="132" t="str">
        <f t="shared" si="33"/>
        <v/>
      </c>
      <c r="D203" s="132" t="str">
        <f t="shared" si="36"/>
        <v/>
      </c>
      <c r="E203" s="133" t="e">
        <f t="shared" si="30"/>
        <v>#VALUE!</v>
      </c>
      <c r="F203" s="132" t="e">
        <f t="shared" si="31"/>
        <v>#VALUE!</v>
      </c>
      <c r="G203" s="132" t="str">
        <f t="shared" si="34"/>
        <v/>
      </c>
      <c r="H203" s="132" t="str">
        <f t="shared" si="35"/>
        <v/>
      </c>
      <c r="I203" s="132" t="e">
        <f t="shared" si="38"/>
        <v>#VALUE!</v>
      </c>
      <c r="J203" s="132" t="e">
        <f>SUM($H$27:$H203)</f>
        <v>#VALUE!</v>
      </c>
      <c r="O203" s="140" t="e">
        <f>O206</f>
        <v>#VALUE!</v>
      </c>
      <c r="P203" s="141" t="e">
        <f t="shared" si="28"/>
        <v>#VALUE!</v>
      </c>
    </row>
    <row r="204" spans="1:16" s="88" customFormat="1" ht="13.5" customHeight="1" x14ac:dyDescent="0.25">
      <c r="A204" s="88" t="str">
        <f t="shared" si="32"/>
        <v/>
      </c>
      <c r="B204" s="131" t="str">
        <f t="shared" si="29"/>
        <v/>
      </c>
      <c r="C204" s="132" t="str">
        <f t="shared" si="33"/>
        <v/>
      </c>
      <c r="D204" s="132" t="str">
        <f t="shared" si="36"/>
        <v/>
      </c>
      <c r="E204" s="133" t="e">
        <f t="shared" si="30"/>
        <v>#VALUE!</v>
      </c>
      <c r="F204" s="132" t="e">
        <f t="shared" si="31"/>
        <v>#VALUE!</v>
      </c>
      <c r="G204" s="132" t="str">
        <f t="shared" si="34"/>
        <v/>
      </c>
      <c r="H204" s="132" t="str">
        <f t="shared" si="35"/>
        <v/>
      </c>
      <c r="I204" s="132" t="e">
        <f t="shared" si="38"/>
        <v>#VALUE!</v>
      </c>
      <c r="J204" s="132" t="e">
        <f>SUM($H$27:$H204)</f>
        <v>#VALUE!</v>
      </c>
      <c r="O204" s="140" t="e">
        <f>O206</f>
        <v>#VALUE!</v>
      </c>
      <c r="P204" s="141" t="e">
        <f t="shared" si="28"/>
        <v>#VALUE!</v>
      </c>
    </row>
    <row r="205" spans="1:16" s="88" customFormat="1" ht="13.5" customHeight="1" x14ac:dyDescent="0.25">
      <c r="A205" s="88" t="str">
        <f t="shared" si="32"/>
        <v/>
      </c>
      <c r="B205" s="131" t="str">
        <f t="shared" si="29"/>
        <v/>
      </c>
      <c r="C205" s="132" t="str">
        <f t="shared" si="33"/>
        <v/>
      </c>
      <c r="D205" s="132" t="str">
        <f t="shared" si="36"/>
        <v/>
      </c>
      <c r="E205" s="133" t="e">
        <f t="shared" si="30"/>
        <v>#VALUE!</v>
      </c>
      <c r="F205" s="132" t="e">
        <f t="shared" si="31"/>
        <v>#VALUE!</v>
      </c>
      <c r="G205" s="132" t="str">
        <f t="shared" si="34"/>
        <v/>
      </c>
      <c r="H205" s="132" t="str">
        <f t="shared" si="35"/>
        <v/>
      </c>
      <c r="I205" s="132" t="e">
        <f t="shared" si="38"/>
        <v>#VALUE!</v>
      </c>
      <c r="J205" s="132" t="e">
        <f>SUM($H$27:$H205)</f>
        <v>#VALUE!</v>
      </c>
      <c r="O205" s="140" t="e">
        <f>O206</f>
        <v>#VALUE!</v>
      </c>
      <c r="P205" s="141" t="e">
        <f t="shared" si="28"/>
        <v>#VALUE!</v>
      </c>
    </row>
    <row r="206" spans="1:16" s="88" customFormat="1" ht="13.5" customHeight="1" x14ac:dyDescent="0.25">
      <c r="A206" s="88" t="str">
        <f t="shared" si="32"/>
        <v/>
      </c>
      <c r="B206" s="136" t="str">
        <f t="shared" si="29"/>
        <v/>
      </c>
      <c r="C206" s="132" t="str">
        <f t="shared" si="33"/>
        <v/>
      </c>
      <c r="D206" s="132" t="str">
        <f t="shared" si="36"/>
        <v/>
      </c>
      <c r="E206" s="133" t="e">
        <f t="shared" si="30"/>
        <v>#VALUE!</v>
      </c>
      <c r="F206" s="132" t="e">
        <f t="shared" si="31"/>
        <v>#VALUE!</v>
      </c>
      <c r="G206" s="132" t="str">
        <f t="shared" si="34"/>
        <v/>
      </c>
      <c r="H206" s="132" t="str">
        <f t="shared" si="35"/>
        <v/>
      </c>
      <c r="I206" s="132" t="e">
        <f t="shared" si="38"/>
        <v>#VALUE!</v>
      </c>
      <c r="J206" s="132" t="e">
        <f>SUM($H$27:$H206)</f>
        <v>#VALUE!</v>
      </c>
      <c r="K206" s="135">
        <v>15</v>
      </c>
      <c r="L206" s="139" t="e">
        <f>AVERAGE(I194:I205)</f>
        <v>#VALUE!</v>
      </c>
      <c r="M206" s="143" t="e">
        <f>L206*H20</f>
        <v>#VALUE!</v>
      </c>
      <c r="N206" s="143" t="e">
        <f t="shared" ref="N206" si="41">M206/(1+H$19)</f>
        <v>#VALUE!</v>
      </c>
      <c r="O206" s="140" t="e">
        <f t="shared" ref="O206:O242" si="42">N206/12</f>
        <v>#VALUE!</v>
      </c>
      <c r="P206" s="141" t="e">
        <f t="shared" si="28"/>
        <v>#VALUE!</v>
      </c>
    </row>
    <row r="207" spans="1:16" s="88" customFormat="1" ht="13.5" customHeight="1" x14ac:dyDescent="0.25">
      <c r="A207" s="88" t="str">
        <f t="shared" si="32"/>
        <v/>
      </c>
      <c r="B207" s="131" t="str">
        <f t="shared" si="29"/>
        <v/>
      </c>
      <c r="C207" s="132" t="str">
        <f t="shared" si="33"/>
        <v/>
      </c>
      <c r="D207" s="132" t="str">
        <f t="shared" si="36"/>
        <v/>
      </c>
      <c r="E207" s="133" t="e">
        <f t="shared" si="30"/>
        <v>#VALUE!</v>
      </c>
      <c r="F207" s="132" t="e">
        <f t="shared" si="31"/>
        <v>#VALUE!</v>
      </c>
      <c r="G207" s="132" t="str">
        <f t="shared" si="34"/>
        <v/>
      </c>
      <c r="H207" s="132" t="str">
        <f t="shared" si="35"/>
        <v/>
      </c>
      <c r="I207" s="132" t="e">
        <f t="shared" si="38"/>
        <v>#VALUE!</v>
      </c>
      <c r="J207" s="132" t="e">
        <f>SUM($H$27:$H207)</f>
        <v>#VALUE!</v>
      </c>
      <c r="O207" s="140" t="e">
        <f>O217</f>
        <v>#VALUE!</v>
      </c>
      <c r="P207" s="141" t="e">
        <f t="shared" si="28"/>
        <v>#VALUE!</v>
      </c>
    </row>
    <row r="208" spans="1:16" s="88" customFormat="1" ht="13.5" customHeight="1" x14ac:dyDescent="0.25">
      <c r="A208" s="88" t="str">
        <f t="shared" si="32"/>
        <v/>
      </c>
      <c r="B208" s="131" t="str">
        <f t="shared" si="29"/>
        <v/>
      </c>
      <c r="C208" s="132" t="str">
        <f t="shared" si="33"/>
        <v/>
      </c>
      <c r="D208" s="132" t="str">
        <f t="shared" si="36"/>
        <v/>
      </c>
      <c r="E208" s="133" t="e">
        <f t="shared" si="30"/>
        <v>#VALUE!</v>
      </c>
      <c r="F208" s="132" t="e">
        <f t="shared" si="31"/>
        <v>#VALUE!</v>
      </c>
      <c r="G208" s="132" t="str">
        <f t="shared" si="34"/>
        <v/>
      </c>
      <c r="H208" s="132" t="str">
        <f t="shared" si="35"/>
        <v/>
      </c>
      <c r="I208" s="132" t="e">
        <f t="shared" si="38"/>
        <v>#VALUE!</v>
      </c>
      <c r="J208" s="132" t="e">
        <f>SUM($H$27:$H208)</f>
        <v>#VALUE!</v>
      </c>
      <c r="O208" s="140" t="e">
        <f>O218</f>
        <v>#VALUE!</v>
      </c>
      <c r="P208" s="141" t="e">
        <f t="shared" si="28"/>
        <v>#VALUE!</v>
      </c>
    </row>
    <row r="209" spans="1:16" s="88" customFormat="1" ht="13.5" customHeight="1" x14ac:dyDescent="0.25">
      <c r="A209" s="88" t="str">
        <f t="shared" si="32"/>
        <v/>
      </c>
      <c r="B209" s="131" t="str">
        <f t="shared" si="29"/>
        <v/>
      </c>
      <c r="C209" s="132" t="str">
        <f t="shared" si="33"/>
        <v/>
      </c>
      <c r="D209" s="132" t="str">
        <f t="shared" si="36"/>
        <v/>
      </c>
      <c r="E209" s="133" t="e">
        <f t="shared" si="30"/>
        <v>#VALUE!</v>
      </c>
      <c r="F209" s="132" t="e">
        <f t="shared" si="31"/>
        <v>#VALUE!</v>
      </c>
      <c r="G209" s="132" t="str">
        <f t="shared" si="34"/>
        <v/>
      </c>
      <c r="H209" s="132" t="str">
        <f t="shared" si="35"/>
        <v/>
      </c>
      <c r="I209" s="132" t="e">
        <f t="shared" si="38"/>
        <v>#VALUE!</v>
      </c>
      <c r="J209" s="132" t="e">
        <f>SUM($H$27:$H209)</f>
        <v>#VALUE!</v>
      </c>
      <c r="O209" s="140" t="e">
        <f>O218</f>
        <v>#VALUE!</v>
      </c>
      <c r="P209" s="141" t="e">
        <f t="shared" si="28"/>
        <v>#VALUE!</v>
      </c>
    </row>
    <row r="210" spans="1:16" s="88" customFormat="1" ht="13.5" customHeight="1" x14ac:dyDescent="0.25">
      <c r="A210" s="88" t="str">
        <f t="shared" si="32"/>
        <v/>
      </c>
      <c r="B210" s="131" t="str">
        <f t="shared" si="29"/>
        <v/>
      </c>
      <c r="C210" s="132" t="str">
        <f t="shared" si="33"/>
        <v/>
      </c>
      <c r="D210" s="132" t="str">
        <f t="shared" si="36"/>
        <v/>
      </c>
      <c r="E210" s="133" t="e">
        <f t="shared" si="30"/>
        <v>#VALUE!</v>
      </c>
      <c r="F210" s="132" t="e">
        <f t="shared" si="31"/>
        <v>#VALUE!</v>
      </c>
      <c r="G210" s="132" t="str">
        <f t="shared" si="34"/>
        <v/>
      </c>
      <c r="H210" s="132" t="str">
        <f t="shared" si="35"/>
        <v/>
      </c>
      <c r="I210" s="132" t="e">
        <f t="shared" si="38"/>
        <v>#VALUE!</v>
      </c>
      <c r="J210" s="132" t="e">
        <f>SUM($H$27:$H210)</f>
        <v>#VALUE!</v>
      </c>
      <c r="O210" s="140" t="e">
        <f>O218</f>
        <v>#VALUE!</v>
      </c>
      <c r="P210" s="141" t="e">
        <f t="shared" si="28"/>
        <v>#VALUE!</v>
      </c>
    </row>
    <row r="211" spans="1:16" s="88" customFormat="1" ht="13.5" customHeight="1" x14ac:dyDescent="0.25">
      <c r="A211" s="88" t="str">
        <f t="shared" si="32"/>
        <v/>
      </c>
      <c r="B211" s="131" t="str">
        <f t="shared" si="29"/>
        <v/>
      </c>
      <c r="C211" s="132" t="str">
        <f t="shared" si="33"/>
        <v/>
      </c>
      <c r="D211" s="132" t="str">
        <f t="shared" si="36"/>
        <v/>
      </c>
      <c r="E211" s="133" t="e">
        <f t="shared" si="30"/>
        <v>#VALUE!</v>
      </c>
      <c r="F211" s="132" t="e">
        <f t="shared" si="31"/>
        <v>#VALUE!</v>
      </c>
      <c r="G211" s="132" t="str">
        <f t="shared" si="34"/>
        <v/>
      </c>
      <c r="H211" s="132" t="str">
        <f t="shared" si="35"/>
        <v/>
      </c>
      <c r="I211" s="132" t="e">
        <f t="shared" si="38"/>
        <v>#VALUE!</v>
      </c>
      <c r="J211" s="132" t="e">
        <f>SUM($H$27:$H211)</f>
        <v>#VALUE!</v>
      </c>
      <c r="O211" s="140" t="e">
        <f>O218</f>
        <v>#VALUE!</v>
      </c>
      <c r="P211" s="141" t="e">
        <f t="shared" si="28"/>
        <v>#VALUE!</v>
      </c>
    </row>
    <row r="212" spans="1:16" s="88" customFormat="1" ht="13.5" customHeight="1" x14ac:dyDescent="0.25">
      <c r="A212" s="88" t="str">
        <f t="shared" si="32"/>
        <v/>
      </c>
      <c r="B212" s="131" t="str">
        <f t="shared" si="29"/>
        <v/>
      </c>
      <c r="C212" s="132" t="str">
        <f t="shared" si="33"/>
        <v/>
      </c>
      <c r="D212" s="132" t="str">
        <f t="shared" si="36"/>
        <v/>
      </c>
      <c r="E212" s="133" t="e">
        <f t="shared" si="30"/>
        <v>#VALUE!</v>
      </c>
      <c r="F212" s="132" t="e">
        <f t="shared" si="31"/>
        <v>#VALUE!</v>
      </c>
      <c r="G212" s="132" t="str">
        <f t="shared" si="34"/>
        <v/>
      </c>
      <c r="H212" s="132" t="str">
        <f t="shared" si="35"/>
        <v/>
      </c>
      <c r="I212" s="132" t="e">
        <f t="shared" si="38"/>
        <v>#VALUE!</v>
      </c>
      <c r="J212" s="132" t="e">
        <f>SUM($H$27:$H212)</f>
        <v>#VALUE!</v>
      </c>
      <c r="O212" s="140" t="e">
        <f>O218</f>
        <v>#VALUE!</v>
      </c>
      <c r="P212" s="141" t="e">
        <f t="shared" si="28"/>
        <v>#VALUE!</v>
      </c>
    </row>
    <row r="213" spans="1:16" s="88" customFormat="1" ht="13.5" customHeight="1" x14ac:dyDescent="0.25">
      <c r="A213" s="88" t="str">
        <f t="shared" si="32"/>
        <v/>
      </c>
      <c r="B213" s="131" t="str">
        <f t="shared" si="29"/>
        <v/>
      </c>
      <c r="C213" s="132" t="str">
        <f t="shared" si="33"/>
        <v/>
      </c>
      <c r="D213" s="132" t="str">
        <f t="shared" si="36"/>
        <v/>
      </c>
      <c r="E213" s="133" t="e">
        <f t="shared" si="30"/>
        <v>#VALUE!</v>
      </c>
      <c r="F213" s="132" t="e">
        <f t="shared" si="31"/>
        <v>#VALUE!</v>
      </c>
      <c r="G213" s="132" t="str">
        <f t="shared" si="34"/>
        <v/>
      </c>
      <c r="H213" s="132" t="str">
        <f t="shared" si="35"/>
        <v/>
      </c>
      <c r="I213" s="132" t="e">
        <f t="shared" si="38"/>
        <v>#VALUE!</v>
      </c>
      <c r="J213" s="132" t="e">
        <f>SUM($H$27:$H213)</f>
        <v>#VALUE!</v>
      </c>
      <c r="O213" s="140" t="e">
        <f>O218</f>
        <v>#VALUE!</v>
      </c>
      <c r="P213" s="141" t="e">
        <f t="shared" si="28"/>
        <v>#VALUE!</v>
      </c>
    </row>
    <row r="214" spans="1:16" s="88" customFormat="1" ht="13.5" customHeight="1" x14ac:dyDescent="0.25">
      <c r="A214" s="88" t="str">
        <f t="shared" si="32"/>
        <v/>
      </c>
      <c r="B214" s="131" t="str">
        <f t="shared" si="29"/>
        <v/>
      </c>
      <c r="C214" s="132" t="str">
        <f t="shared" si="33"/>
        <v/>
      </c>
      <c r="D214" s="132" t="str">
        <f t="shared" si="36"/>
        <v/>
      </c>
      <c r="E214" s="133" t="e">
        <f t="shared" si="30"/>
        <v>#VALUE!</v>
      </c>
      <c r="F214" s="132" t="e">
        <f t="shared" si="31"/>
        <v>#VALUE!</v>
      </c>
      <c r="G214" s="132" t="str">
        <f t="shared" si="34"/>
        <v/>
      </c>
      <c r="H214" s="132" t="str">
        <f t="shared" si="35"/>
        <v/>
      </c>
      <c r="I214" s="132" t="e">
        <f t="shared" si="38"/>
        <v>#VALUE!</v>
      </c>
      <c r="J214" s="132" t="e">
        <f>SUM($H$27:$H214)</f>
        <v>#VALUE!</v>
      </c>
      <c r="O214" s="140" t="e">
        <f>O218</f>
        <v>#VALUE!</v>
      </c>
      <c r="P214" s="141" t="e">
        <f t="shared" si="28"/>
        <v>#VALUE!</v>
      </c>
    </row>
    <row r="215" spans="1:16" s="88" customFormat="1" ht="13.5" customHeight="1" x14ac:dyDescent="0.25">
      <c r="A215" s="88" t="str">
        <f t="shared" si="32"/>
        <v/>
      </c>
      <c r="B215" s="131" t="str">
        <f t="shared" si="29"/>
        <v/>
      </c>
      <c r="C215" s="132" t="str">
        <f t="shared" si="33"/>
        <v/>
      </c>
      <c r="D215" s="132" t="str">
        <f t="shared" si="36"/>
        <v/>
      </c>
      <c r="E215" s="133" t="e">
        <f t="shared" si="30"/>
        <v>#VALUE!</v>
      </c>
      <c r="F215" s="132" t="e">
        <f t="shared" si="31"/>
        <v>#VALUE!</v>
      </c>
      <c r="G215" s="132" t="str">
        <f t="shared" si="34"/>
        <v/>
      </c>
      <c r="H215" s="132" t="str">
        <f t="shared" si="35"/>
        <v/>
      </c>
      <c r="I215" s="132" t="e">
        <f t="shared" si="38"/>
        <v>#VALUE!</v>
      </c>
      <c r="J215" s="132" t="e">
        <f>SUM($H$27:$H215)</f>
        <v>#VALUE!</v>
      </c>
      <c r="O215" s="140" t="e">
        <f>O218</f>
        <v>#VALUE!</v>
      </c>
      <c r="P215" s="141" t="e">
        <f t="shared" si="28"/>
        <v>#VALUE!</v>
      </c>
    </row>
    <row r="216" spans="1:16" s="88" customFormat="1" ht="13.5" customHeight="1" x14ac:dyDescent="0.25">
      <c r="A216" s="88" t="str">
        <f t="shared" si="32"/>
        <v/>
      </c>
      <c r="B216" s="131" t="str">
        <f t="shared" si="29"/>
        <v/>
      </c>
      <c r="C216" s="132" t="str">
        <f t="shared" si="33"/>
        <v/>
      </c>
      <c r="D216" s="132" t="str">
        <f t="shared" si="36"/>
        <v/>
      </c>
      <c r="E216" s="133" t="e">
        <f t="shared" si="30"/>
        <v>#VALUE!</v>
      </c>
      <c r="F216" s="132" t="e">
        <f t="shared" si="31"/>
        <v>#VALUE!</v>
      </c>
      <c r="G216" s="132" t="str">
        <f t="shared" si="34"/>
        <v/>
      </c>
      <c r="H216" s="132" t="str">
        <f t="shared" si="35"/>
        <v/>
      </c>
      <c r="I216" s="132" t="e">
        <f t="shared" si="38"/>
        <v>#VALUE!</v>
      </c>
      <c r="J216" s="132" t="e">
        <f>SUM($H$27:$H216)</f>
        <v>#VALUE!</v>
      </c>
      <c r="O216" s="140" t="e">
        <f>O218</f>
        <v>#VALUE!</v>
      </c>
      <c r="P216" s="141" t="e">
        <f t="shared" si="28"/>
        <v>#VALUE!</v>
      </c>
    </row>
    <row r="217" spans="1:16" s="88" customFormat="1" ht="13.5" customHeight="1" x14ac:dyDescent="0.25">
      <c r="A217" s="88" t="str">
        <f t="shared" si="32"/>
        <v/>
      </c>
      <c r="B217" s="131" t="str">
        <f t="shared" si="29"/>
        <v/>
      </c>
      <c r="C217" s="132" t="str">
        <f t="shared" si="33"/>
        <v/>
      </c>
      <c r="D217" s="132" t="str">
        <f t="shared" si="36"/>
        <v/>
      </c>
      <c r="E217" s="133" t="e">
        <f t="shared" si="30"/>
        <v>#VALUE!</v>
      </c>
      <c r="F217" s="132" t="e">
        <f t="shared" si="31"/>
        <v>#VALUE!</v>
      </c>
      <c r="G217" s="132" t="str">
        <f t="shared" si="34"/>
        <v/>
      </c>
      <c r="H217" s="132" t="str">
        <f t="shared" si="35"/>
        <v/>
      </c>
      <c r="I217" s="132" t="e">
        <f t="shared" si="38"/>
        <v>#VALUE!</v>
      </c>
      <c r="J217" s="132" t="e">
        <f>SUM($H$27:$H217)</f>
        <v>#VALUE!</v>
      </c>
      <c r="O217" s="140" t="e">
        <f>O218</f>
        <v>#VALUE!</v>
      </c>
      <c r="P217" s="141" t="e">
        <f t="shared" si="28"/>
        <v>#VALUE!</v>
      </c>
    </row>
    <row r="218" spans="1:16" s="88" customFormat="1" ht="13.5" customHeight="1" x14ac:dyDescent="0.25">
      <c r="A218" s="88" t="str">
        <f t="shared" si="32"/>
        <v/>
      </c>
      <c r="B218" s="136" t="str">
        <f t="shared" si="29"/>
        <v/>
      </c>
      <c r="C218" s="132" t="str">
        <f t="shared" si="33"/>
        <v/>
      </c>
      <c r="D218" s="132" t="str">
        <f t="shared" si="36"/>
        <v/>
      </c>
      <c r="E218" s="133" t="e">
        <f t="shared" si="30"/>
        <v>#VALUE!</v>
      </c>
      <c r="F218" s="132" t="e">
        <f t="shared" si="31"/>
        <v>#VALUE!</v>
      </c>
      <c r="G218" s="132" t="str">
        <f t="shared" si="34"/>
        <v/>
      </c>
      <c r="H218" s="132" t="str">
        <f t="shared" si="35"/>
        <v/>
      </c>
      <c r="I218" s="132" t="e">
        <f t="shared" si="38"/>
        <v>#VALUE!</v>
      </c>
      <c r="J218" s="132" t="e">
        <f>SUM($H$27:$H218)</f>
        <v>#VALUE!</v>
      </c>
      <c r="K218" s="135">
        <v>16</v>
      </c>
      <c r="L218" s="139" t="e">
        <f>AVERAGE(I206:I217)</f>
        <v>#VALUE!</v>
      </c>
      <c r="M218" s="143" t="e">
        <f>L218*H20</f>
        <v>#VALUE!</v>
      </c>
      <c r="N218" s="143" t="e">
        <f t="shared" ref="N218" si="43">M218/(1+H$19)</f>
        <v>#VALUE!</v>
      </c>
      <c r="O218" s="140" t="e">
        <f>N218/12</f>
        <v>#VALUE!</v>
      </c>
      <c r="P218" s="141" t="e">
        <f t="shared" ref="P218:P281" si="44">I218/D$19</f>
        <v>#VALUE!</v>
      </c>
    </row>
    <row r="219" spans="1:16" s="88" customFormat="1" ht="13.5" customHeight="1" x14ac:dyDescent="0.25">
      <c r="A219" s="88" t="str">
        <f t="shared" si="32"/>
        <v/>
      </c>
      <c r="B219" s="131" t="str">
        <f t="shared" ref="B219:B282" si="45">IF(Pay_Num&lt;&gt;"",DATE(YEAR(Loan_Start),MONTH(Loan_Start)+(Pay_Num-1)*12/Num_Pmt_Per_Year,DAY(Loan_Start)),"")</f>
        <v/>
      </c>
      <c r="C219" s="132" t="str">
        <f t="shared" si="33"/>
        <v/>
      </c>
      <c r="D219" s="132" t="str">
        <f t="shared" si="36"/>
        <v/>
      </c>
      <c r="E219" s="133" t="e">
        <f t="shared" ref="E219:E282" si="46">IF(AND(Pay_Num&lt;&gt;"",Sched_Pay+Scheduled_Extra_Payments&lt;Beg_Bal),Scheduled_Extra_Payments,IF(AND(Pay_Num&lt;&gt;"",Beg_Bal-Sched_Pay&gt;0),Beg_Bal-Sched_Pay,IF(Pay_Num&lt;&gt;"",0,"")))</f>
        <v>#VALUE!</v>
      </c>
      <c r="F219" s="132" t="e">
        <f t="shared" ref="F219:F282" si="47">IF(AND(Pay_Num&lt;&gt;"",Sched_Pay+Extra_Pay&lt;Beg_Bal),Sched_Pay+Extra_Pay,IF(Pay_Num&lt;&gt;"",Beg_Bal,""))</f>
        <v>#VALUE!</v>
      </c>
      <c r="G219" s="132" t="str">
        <f t="shared" si="34"/>
        <v/>
      </c>
      <c r="H219" s="132" t="str">
        <f t="shared" si="35"/>
        <v/>
      </c>
      <c r="I219" s="132" t="e">
        <f t="shared" ref="I219:I282" si="48">IF(AND(Pay_Num&lt;&gt;"",Sched_Pay+Extra_Pay&lt;Beg_Bal),Beg_Bal-Princ,IF(Pay_Num&lt;&gt;"",0,""))</f>
        <v>#VALUE!</v>
      </c>
      <c r="J219" s="132" t="e">
        <f>SUM($H$27:$H219)</f>
        <v>#VALUE!</v>
      </c>
      <c r="O219" s="140" t="e">
        <f>O230</f>
        <v>#VALUE!</v>
      </c>
      <c r="P219" s="141" t="e">
        <f t="shared" si="44"/>
        <v>#VALUE!</v>
      </c>
    </row>
    <row r="220" spans="1:16" s="88" customFormat="1" ht="13.5" customHeight="1" x14ac:dyDescent="0.25">
      <c r="A220" s="88" t="str">
        <f t="shared" ref="A220:A283" si="49">IF(Values_Entered,A219+1,"")</f>
        <v/>
      </c>
      <c r="B220" s="131" t="str">
        <f t="shared" si="45"/>
        <v/>
      </c>
      <c r="C220" s="132" t="str">
        <f t="shared" ref="C220:C283" si="50">IF(Pay_Num&lt;&gt;"",I219,"")</f>
        <v/>
      </c>
      <c r="D220" s="132" t="str">
        <f t="shared" si="36"/>
        <v/>
      </c>
      <c r="E220" s="133" t="e">
        <f t="shared" si="46"/>
        <v>#VALUE!</v>
      </c>
      <c r="F220" s="132" t="e">
        <f t="shared" si="47"/>
        <v>#VALUE!</v>
      </c>
      <c r="G220" s="132" t="str">
        <f t="shared" ref="G220:G283" si="51">IF(Pay_Num&lt;&gt;"",Total_Pay-Int,"")</f>
        <v/>
      </c>
      <c r="H220" s="132" t="str">
        <f t="shared" ref="H220:H283" si="52">IF(Pay_Num&lt;&gt;"",Beg_Bal*Interest_Rate/Num_Pmt_Per_Year,"")</f>
        <v/>
      </c>
      <c r="I220" s="132" t="e">
        <f t="shared" si="48"/>
        <v>#VALUE!</v>
      </c>
      <c r="J220" s="132" t="e">
        <f>SUM($H$27:$H220)</f>
        <v>#VALUE!</v>
      </c>
      <c r="O220" s="140" t="e">
        <f>O230</f>
        <v>#VALUE!</v>
      </c>
      <c r="P220" s="141" t="e">
        <f t="shared" si="44"/>
        <v>#VALUE!</v>
      </c>
    </row>
    <row r="221" spans="1:16" s="88" customFormat="1" ht="13.5" customHeight="1" x14ac:dyDescent="0.25">
      <c r="A221" s="88" t="str">
        <f t="shared" si="49"/>
        <v/>
      </c>
      <c r="B221" s="131" t="str">
        <f t="shared" si="45"/>
        <v/>
      </c>
      <c r="C221" s="132" t="str">
        <f t="shared" si="50"/>
        <v/>
      </c>
      <c r="D221" s="132" t="str">
        <f t="shared" ref="D221:D284" si="53">IF(Pay_Num&lt;&gt;"",Scheduled_Monthly_Payment,"")</f>
        <v/>
      </c>
      <c r="E221" s="133" t="e">
        <f t="shared" si="46"/>
        <v>#VALUE!</v>
      </c>
      <c r="F221" s="132" t="e">
        <f t="shared" si="47"/>
        <v>#VALUE!</v>
      </c>
      <c r="G221" s="132" t="str">
        <f t="shared" si="51"/>
        <v/>
      </c>
      <c r="H221" s="132" t="str">
        <f t="shared" si="52"/>
        <v/>
      </c>
      <c r="I221" s="132" t="e">
        <f t="shared" si="48"/>
        <v>#VALUE!</v>
      </c>
      <c r="J221" s="132" t="e">
        <f>SUM($H$27:$H221)</f>
        <v>#VALUE!</v>
      </c>
      <c r="O221" s="140" t="e">
        <f>O230</f>
        <v>#VALUE!</v>
      </c>
      <c r="P221" s="141" t="e">
        <f t="shared" si="44"/>
        <v>#VALUE!</v>
      </c>
    </row>
    <row r="222" spans="1:16" s="88" customFormat="1" ht="13.5" customHeight="1" x14ac:dyDescent="0.25">
      <c r="A222" s="88" t="str">
        <f t="shared" si="49"/>
        <v/>
      </c>
      <c r="B222" s="131" t="str">
        <f t="shared" si="45"/>
        <v/>
      </c>
      <c r="C222" s="132" t="str">
        <f t="shared" si="50"/>
        <v/>
      </c>
      <c r="D222" s="132" t="str">
        <f t="shared" si="53"/>
        <v/>
      </c>
      <c r="E222" s="133" t="e">
        <f t="shared" si="46"/>
        <v>#VALUE!</v>
      </c>
      <c r="F222" s="132" t="e">
        <f t="shared" si="47"/>
        <v>#VALUE!</v>
      </c>
      <c r="G222" s="132" t="str">
        <f t="shared" si="51"/>
        <v/>
      </c>
      <c r="H222" s="132" t="str">
        <f t="shared" si="52"/>
        <v/>
      </c>
      <c r="I222" s="132" t="e">
        <f t="shared" si="48"/>
        <v>#VALUE!</v>
      </c>
      <c r="J222" s="132" t="e">
        <f>SUM($H$27:$H222)</f>
        <v>#VALUE!</v>
      </c>
      <c r="O222" s="140" t="e">
        <f>O230</f>
        <v>#VALUE!</v>
      </c>
      <c r="P222" s="141" t="e">
        <f t="shared" si="44"/>
        <v>#VALUE!</v>
      </c>
    </row>
    <row r="223" spans="1:16" s="88" customFormat="1" ht="13.5" customHeight="1" x14ac:dyDescent="0.25">
      <c r="A223" s="88" t="str">
        <f t="shared" si="49"/>
        <v/>
      </c>
      <c r="B223" s="131" t="str">
        <f t="shared" si="45"/>
        <v/>
      </c>
      <c r="C223" s="132" t="str">
        <f t="shared" si="50"/>
        <v/>
      </c>
      <c r="D223" s="132" t="str">
        <f t="shared" si="53"/>
        <v/>
      </c>
      <c r="E223" s="133" t="e">
        <f t="shared" si="46"/>
        <v>#VALUE!</v>
      </c>
      <c r="F223" s="132" t="e">
        <f t="shared" si="47"/>
        <v>#VALUE!</v>
      </c>
      <c r="G223" s="132" t="str">
        <f t="shared" si="51"/>
        <v/>
      </c>
      <c r="H223" s="132" t="str">
        <f t="shared" si="52"/>
        <v/>
      </c>
      <c r="I223" s="132" t="e">
        <f t="shared" si="48"/>
        <v>#VALUE!</v>
      </c>
      <c r="J223" s="132" t="e">
        <f>SUM($H$27:$H223)</f>
        <v>#VALUE!</v>
      </c>
      <c r="O223" s="140" t="e">
        <f>O230</f>
        <v>#VALUE!</v>
      </c>
      <c r="P223" s="141" t="e">
        <f t="shared" si="44"/>
        <v>#VALUE!</v>
      </c>
    </row>
    <row r="224" spans="1:16" s="88" customFormat="1" ht="13.5" customHeight="1" x14ac:dyDescent="0.25">
      <c r="A224" s="88" t="str">
        <f t="shared" si="49"/>
        <v/>
      </c>
      <c r="B224" s="131" t="str">
        <f t="shared" si="45"/>
        <v/>
      </c>
      <c r="C224" s="132" t="str">
        <f t="shared" si="50"/>
        <v/>
      </c>
      <c r="D224" s="132" t="str">
        <f t="shared" si="53"/>
        <v/>
      </c>
      <c r="E224" s="133" t="e">
        <f t="shared" si="46"/>
        <v>#VALUE!</v>
      </c>
      <c r="F224" s="132" t="e">
        <f t="shared" si="47"/>
        <v>#VALUE!</v>
      </c>
      <c r="G224" s="132" t="str">
        <f t="shared" si="51"/>
        <v/>
      </c>
      <c r="H224" s="132" t="str">
        <f t="shared" si="52"/>
        <v/>
      </c>
      <c r="I224" s="132" t="e">
        <f t="shared" si="48"/>
        <v>#VALUE!</v>
      </c>
      <c r="J224" s="132" t="e">
        <f>SUM($H$27:$H224)</f>
        <v>#VALUE!</v>
      </c>
      <c r="O224" s="140" t="e">
        <f>O230</f>
        <v>#VALUE!</v>
      </c>
      <c r="P224" s="141" t="e">
        <f t="shared" si="44"/>
        <v>#VALUE!</v>
      </c>
    </row>
    <row r="225" spans="1:16" s="88" customFormat="1" ht="13.5" customHeight="1" x14ac:dyDescent="0.25">
      <c r="A225" s="88" t="str">
        <f t="shared" si="49"/>
        <v/>
      </c>
      <c r="B225" s="131" t="str">
        <f t="shared" si="45"/>
        <v/>
      </c>
      <c r="C225" s="132" t="str">
        <f t="shared" si="50"/>
        <v/>
      </c>
      <c r="D225" s="132" t="str">
        <f t="shared" si="53"/>
        <v/>
      </c>
      <c r="E225" s="133" t="e">
        <f t="shared" si="46"/>
        <v>#VALUE!</v>
      </c>
      <c r="F225" s="132" t="e">
        <f t="shared" si="47"/>
        <v>#VALUE!</v>
      </c>
      <c r="G225" s="132" t="str">
        <f t="shared" si="51"/>
        <v/>
      </c>
      <c r="H225" s="132" t="str">
        <f t="shared" si="52"/>
        <v/>
      </c>
      <c r="I225" s="132" t="e">
        <f t="shared" si="48"/>
        <v>#VALUE!</v>
      </c>
      <c r="J225" s="132" t="e">
        <f>SUM($H$27:$H225)</f>
        <v>#VALUE!</v>
      </c>
      <c r="O225" s="140" t="e">
        <f>O230</f>
        <v>#VALUE!</v>
      </c>
      <c r="P225" s="141" t="e">
        <f t="shared" si="44"/>
        <v>#VALUE!</v>
      </c>
    </row>
    <row r="226" spans="1:16" s="88" customFormat="1" ht="13.5" customHeight="1" x14ac:dyDescent="0.25">
      <c r="A226" s="88" t="str">
        <f t="shared" si="49"/>
        <v/>
      </c>
      <c r="B226" s="131" t="str">
        <f t="shared" si="45"/>
        <v/>
      </c>
      <c r="C226" s="132" t="str">
        <f t="shared" si="50"/>
        <v/>
      </c>
      <c r="D226" s="132" t="str">
        <f t="shared" si="53"/>
        <v/>
      </c>
      <c r="E226" s="133" t="e">
        <f t="shared" si="46"/>
        <v>#VALUE!</v>
      </c>
      <c r="F226" s="132" t="e">
        <f t="shared" si="47"/>
        <v>#VALUE!</v>
      </c>
      <c r="G226" s="132" t="str">
        <f t="shared" si="51"/>
        <v/>
      </c>
      <c r="H226" s="132" t="str">
        <f t="shared" si="52"/>
        <v/>
      </c>
      <c r="I226" s="132" t="e">
        <f t="shared" si="48"/>
        <v>#VALUE!</v>
      </c>
      <c r="J226" s="132" t="e">
        <f>SUM($H$27:$H226)</f>
        <v>#VALUE!</v>
      </c>
      <c r="O226" s="140" t="e">
        <f>O230</f>
        <v>#VALUE!</v>
      </c>
      <c r="P226" s="141" t="e">
        <f t="shared" si="44"/>
        <v>#VALUE!</v>
      </c>
    </row>
    <row r="227" spans="1:16" s="88" customFormat="1" ht="13.5" customHeight="1" x14ac:dyDescent="0.25">
      <c r="A227" s="88" t="str">
        <f t="shared" si="49"/>
        <v/>
      </c>
      <c r="B227" s="131" t="str">
        <f t="shared" si="45"/>
        <v/>
      </c>
      <c r="C227" s="132" t="str">
        <f t="shared" si="50"/>
        <v/>
      </c>
      <c r="D227" s="132" t="str">
        <f t="shared" si="53"/>
        <v/>
      </c>
      <c r="E227" s="133" t="e">
        <f t="shared" si="46"/>
        <v>#VALUE!</v>
      </c>
      <c r="F227" s="132" t="e">
        <f t="shared" si="47"/>
        <v>#VALUE!</v>
      </c>
      <c r="G227" s="132" t="str">
        <f t="shared" si="51"/>
        <v/>
      </c>
      <c r="H227" s="132" t="str">
        <f t="shared" si="52"/>
        <v/>
      </c>
      <c r="I227" s="132" t="e">
        <f t="shared" si="48"/>
        <v>#VALUE!</v>
      </c>
      <c r="J227" s="132" t="e">
        <f>SUM($H$27:$H227)</f>
        <v>#VALUE!</v>
      </c>
      <c r="O227" s="140" t="e">
        <f>O230</f>
        <v>#VALUE!</v>
      </c>
      <c r="P227" s="141" t="e">
        <f t="shared" si="44"/>
        <v>#VALUE!</v>
      </c>
    </row>
    <row r="228" spans="1:16" s="88" customFormat="1" ht="13.5" customHeight="1" x14ac:dyDescent="0.25">
      <c r="A228" s="88" t="str">
        <f t="shared" si="49"/>
        <v/>
      </c>
      <c r="B228" s="131" t="str">
        <f t="shared" si="45"/>
        <v/>
      </c>
      <c r="C228" s="132" t="str">
        <f t="shared" si="50"/>
        <v/>
      </c>
      <c r="D228" s="132" t="str">
        <f t="shared" si="53"/>
        <v/>
      </c>
      <c r="E228" s="133" t="e">
        <f t="shared" si="46"/>
        <v>#VALUE!</v>
      </c>
      <c r="F228" s="132" t="e">
        <f t="shared" si="47"/>
        <v>#VALUE!</v>
      </c>
      <c r="G228" s="132" t="str">
        <f t="shared" si="51"/>
        <v/>
      </c>
      <c r="H228" s="132" t="str">
        <f t="shared" si="52"/>
        <v/>
      </c>
      <c r="I228" s="132" t="e">
        <f t="shared" si="48"/>
        <v>#VALUE!</v>
      </c>
      <c r="J228" s="132" t="e">
        <f>SUM($H$27:$H228)</f>
        <v>#VALUE!</v>
      </c>
      <c r="O228" s="140" t="e">
        <f>O230</f>
        <v>#VALUE!</v>
      </c>
      <c r="P228" s="141" t="e">
        <f t="shared" si="44"/>
        <v>#VALUE!</v>
      </c>
    </row>
    <row r="229" spans="1:16" s="88" customFormat="1" ht="13.5" customHeight="1" x14ac:dyDescent="0.25">
      <c r="A229" s="88" t="str">
        <f t="shared" si="49"/>
        <v/>
      </c>
      <c r="B229" s="131" t="str">
        <f t="shared" si="45"/>
        <v/>
      </c>
      <c r="C229" s="132" t="str">
        <f t="shared" si="50"/>
        <v/>
      </c>
      <c r="D229" s="132" t="str">
        <f t="shared" si="53"/>
        <v/>
      </c>
      <c r="E229" s="133" t="e">
        <f t="shared" si="46"/>
        <v>#VALUE!</v>
      </c>
      <c r="F229" s="132" t="e">
        <f t="shared" si="47"/>
        <v>#VALUE!</v>
      </c>
      <c r="G229" s="132" t="str">
        <f t="shared" si="51"/>
        <v/>
      </c>
      <c r="H229" s="132" t="str">
        <f t="shared" si="52"/>
        <v/>
      </c>
      <c r="I229" s="132" t="e">
        <f t="shared" si="48"/>
        <v>#VALUE!</v>
      </c>
      <c r="J229" s="132" t="e">
        <f>SUM($H$27:$H229)</f>
        <v>#VALUE!</v>
      </c>
      <c r="O229" s="140" t="e">
        <f>O230</f>
        <v>#VALUE!</v>
      </c>
      <c r="P229" s="141" t="e">
        <f t="shared" si="44"/>
        <v>#VALUE!</v>
      </c>
    </row>
    <row r="230" spans="1:16" s="88" customFormat="1" ht="13.5" customHeight="1" x14ac:dyDescent="0.25">
      <c r="A230" s="88" t="str">
        <f t="shared" si="49"/>
        <v/>
      </c>
      <c r="B230" s="136" t="str">
        <f t="shared" si="45"/>
        <v/>
      </c>
      <c r="C230" s="132" t="str">
        <f t="shared" si="50"/>
        <v/>
      </c>
      <c r="D230" s="132" t="str">
        <f t="shared" si="53"/>
        <v/>
      </c>
      <c r="E230" s="133" t="e">
        <f t="shared" si="46"/>
        <v>#VALUE!</v>
      </c>
      <c r="F230" s="132" t="e">
        <f t="shared" si="47"/>
        <v>#VALUE!</v>
      </c>
      <c r="G230" s="132" t="str">
        <f t="shared" si="51"/>
        <v/>
      </c>
      <c r="H230" s="132" t="str">
        <f t="shared" si="52"/>
        <v/>
      </c>
      <c r="I230" s="132" t="e">
        <f t="shared" si="48"/>
        <v>#VALUE!</v>
      </c>
      <c r="J230" s="132" t="e">
        <f>SUM($H$27:$H230)</f>
        <v>#VALUE!</v>
      </c>
      <c r="K230" s="135">
        <v>17</v>
      </c>
      <c r="L230" s="139" t="e">
        <f>AVERAGE(I218:I229)</f>
        <v>#VALUE!</v>
      </c>
      <c r="M230" s="143" t="e">
        <f>L230*H20</f>
        <v>#VALUE!</v>
      </c>
      <c r="N230" s="143" t="e">
        <f t="shared" ref="N230" si="54">M230/(1+H$19)</f>
        <v>#VALUE!</v>
      </c>
      <c r="O230" s="140" t="e">
        <f t="shared" si="42"/>
        <v>#VALUE!</v>
      </c>
      <c r="P230" s="141" t="e">
        <f t="shared" si="44"/>
        <v>#VALUE!</v>
      </c>
    </row>
    <row r="231" spans="1:16" s="88" customFormat="1" ht="13.5" customHeight="1" x14ac:dyDescent="0.25">
      <c r="A231" s="88" t="str">
        <f t="shared" si="49"/>
        <v/>
      </c>
      <c r="B231" s="131" t="str">
        <f t="shared" si="45"/>
        <v/>
      </c>
      <c r="C231" s="132" t="str">
        <f t="shared" si="50"/>
        <v/>
      </c>
      <c r="D231" s="132" t="str">
        <f t="shared" si="53"/>
        <v/>
      </c>
      <c r="E231" s="133" t="e">
        <f t="shared" si="46"/>
        <v>#VALUE!</v>
      </c>
      <c r="F231" s="132" t="e">
        <f t="shared" si="47"/>
        <v>#VALUE!</v>
      </c>
      <c r="G231" s="132" t="str">
        <f t="shared" si="51"/>
        <v/>
      </c>
      <c r="H231" s="132" t="str">
        <f t="shared" si="52"/>
        <v/>
      </c>
      <c r="I231" s="132" t="e">
        <f t="shared" si="48"/>
        <v>#VALUE!</v>
      </c>
      <c r="J231" s="132" t="e">
        <f>SUM($H$27:$H231)</f>
        <v>#VALUE!</v>
      </c>
      <c r="O231" s="140" t="e">
        <f>O242</f>
        <v>#VALUE!</v>
      </c>
      <c r="P231" s="141" t="e">
        <f t="shared" si="44"/>
        <v>#VALUE!</v>
      </c>
    </row>
    <row r="232" spans="1:16" s="88" customFormat="1" ht="13.5" customHeight="1" x14ac:dyDescent="0.25">
      <c r="A232" s="88" t="str">
        <f t="shared" si="49"/>
        <v/>
      </c>
      <c r="B232" s="131" t="str">
        <f t="shared" si="45"/>
        <v/>
      </c>
      <c r="C232" s="132" t="str">
        <f t="shared" si="50"/>
        <v/>
      </c>
      <c r="D232" s="132" t="str">
        <f t="shared" si="53"/>
        <v/>
      </c>
      <c r="E232" s="133" t="e">
        <f t="shared" si="46"/>
        <v>#VALUE!</v>
      </c>
      <c r="F232" s="132" t="e">
        <f t="shared" si="47"/>
        <v>#VALUE!</v>
      </c>
      <c r="G232" s="132" t="str">
        <f t="shared" si="51"/>
        <v/>
      </c>
      <c r="H232" s="132" t="str">
        <f t="shared" si="52"/>
        <v/>
      </c>
      <c r="I232" s="132" t="e">
        <f t="shared" si="48"/>
        <v>#VALUE!</v>
      </c>
      <c r="J232" s="132" t="e">
        <f>SUM($H$27:$H232)</f>
        <v>#VALUE!</v>
      </c>
      <c r="O232" s="140" t="e">
        <f>O242</f>
        <v>#VALUE!</v>
      </c>
      <c r="P232" s="141" t="e">
        <f t="shared" si="44"/>
        <v>#VALUE!</v>
      </c>
    </row>
    <row r="233" spans="1:16" s="88" customFormat="1" ht="13.5" customHeight="1" x14ac:dyDescent="0.25">
      <c r="A233" s="88" t="str">
        <f t="shared" si="49"/>
        <v/>
      </c>
      <c r="B233" s="131" t="str">
        <f t="shared" si="45"/>
        <v/>
      </c>
      <c r="C233" s="132" t="str">
        <f t="shared" si="50"/>
        <v/>
      </c>
      <c r="D233" s="132" t="str">
        <f t="shared" si="53"/>
        <v/>
      </c>
      <c r="E233" s="133" t="e">
        <f t="shared" si="46"/>
        <v>#VALUE!</v>
      </c>
      <c r="F233" s="132" t="e">
        <f t="shared" si="47"/>
        <v>#VALUE!</v>
      </c>
      <c r="G233" s="132" t="str">
        <f t="shared" si="51"/>
        <v/>
      </c>
      <c r="H233" s="132" t="str">
        <f t="shared" si="52"/>
        <v/>
      </c>
      <c r="I233" s="132" t="e">
        <f t="shared" si="48"/>
        <v>#VALUE!</v>
      </c>
      <c r="J233" s="132" t="e">
        <f>SUM($H$27:$H233)</f>
        <v>#VALUE!</v>
      </c>
      <c r="O233" s="140" t="e">
        <f>O242</f>
        <v>#VALUE!</v>
      </c>
      <c r="P233" s="141" t="e">
        <f t="shared" si="44"/>
        <v>#VALUE!</v>
      </c>
    </row>
    <row r="234" spans="1:16" s="88" customFormat="1" ht="13.5" customHeight="1" x14ac:dyDescent="0.25">
      <c r="A234" s="88" t="str">
        <f t="shared" si="49"/>
        <v/>
      </c>
      <c r="B234" s="131" t="str">
        <f t="shared" si="45"/>
        <v/>
      </c>
      <c r="C234" s="132" t="str">
        <f t="shared" si="50"/>
        <v/>
      </c>
      <c r="D234" s="132" t="str">
        <f t="shared" si="53"/>
        <v/>
      </c>
      <c r="E234" s="133" t="e">
        <f t="shared" si="46"/>
        <v>#VALUE!</v>
      </c>
      <c r="F234" s="132" t="e">
        <f t="shared" si="47"/>
        <v>#VALUE!</v>
      </c>
      <c r="G234" s="132" t="str">
        <f t="shared" si="51"/>
        <v/>
      </c>
      <c r="H234" s="132" t="str">
        <f t="shared" si="52"/>
        <v/>
      </c>
      <c r="I234" s="132" t="e">
        <f t="shared" si="48"/>
        <v>#VALUE!</v>
      </c>
      <c r="J234" s="132" t="e">
        <f>SUM($H$27:$H234)</f>
        <v>#VALUE!</v>
      </c>
      <c r="O234" s="140" t="e">
        <f>O242</f>
        <v>#VALUE!</v>
      </c>
      <c r="P234" s="141" t="e">
        <f t="shared" si="44"/>
        <v>#VALUE!</v>
      </c>
    </row>
    <row r="235" spans="1:16" s="88" customFormat="1" ht="13.5" customHeight="1" x14ac:dyDescent="0.25">
      <c r="A235" s="88" t="str">
        <f t="shared" si="49"/>
        <v/>
      </c>
      <c r="B235" s="131" t="str">
        <f t="shared" si="45"/>
        <v/>
      </c>
      <c r="C235" s="132" t="str">
        <f t="shared" si="50"/>
        <v/>
      </c>
      <c r="D235" s="132" t="str">
        <f t="shared" si="53"/>
        <v/>
      </c>
      <c r="E235" s="133" t="e">
        <f t="shared" si="46"/>
        <v>#VALUE!</v>
      </c>
      <c r="F235" s="132" t="e">
        <f t="shared" si="47"/>
        <v>#VALUE!</v>
      </c>
      <c r="G235" s="132" t="str">
        <f t="shared" si="51"/>
        <v/>
      </c>
      <c r="H235" s="132" t="str">
        <f t="shared" si="52"/>
        <v/>
      </c>
      <c r="I235" s="132" t="e">
        <f t="shared" si="48"/>
        <v>#VALUE!</v>
      </c>
      <c r="J235" s="132" t="e">
        <f>SUM($H$27:$H235)</f>
        <v>#VALUE!</v>
      </c>
      <c r="O235" s="140" t="e">
        <f>O242</f>
        <v>#VALUE!</v>
      </c>
      <c r="P235" s="141" t="e">
        <f t="shared" si="44"/>
        <v>#VALUE!</v>
      </c>
    </row>
    <row r="236" spans="1:16" s="88" customFormat="1" ht="13.5" customHeight="1" x14ac:dyDescent="0.25">
      <c r="A236" s="88" t="str">
        <f t="shared" si="49"/>
        <v/>
      </c>
      <c r="B236" s="131" t="str">
        <f t="shared" si="45"/>
        <v/>
      </c>
      <c r="C236" s="132" t="str">
        <f t="shared" si="50"/>
        <v/>
      </c>
      <c r="D236" s="132" t="str">
        <f t="shared" si="53"/>
        <v/>
      </c>
      <c r="E236" s="133" t="e">
        <f t="shared" si="46"/>
        <v>#VALUE!</v>
      </c>
      <c r="F236" s="132" t="e">
        <f t="shared" si="47"/>
        <v>#VALUE!</v>
      </c>
      <c r="G236" s="132" t="str">
        <f t="shared" si="51"/>
        <v/>
      </c>
      <c r="H236" s="132" t="str">
        <f t="shared" si="52"/>
        <v/>
      </c>
      <c r="I236" s="132" t="e">
        <f t="shared" si="48"/>
        <v>#VALUE!</v>
      </c>
      <c r="J236" s="132" t="e">
        <f>SUM($H$27:$H236)</f>
        <v>#VALUE!</v>
      </c>
      <c r="O236" s="140" t="e">
        <f>O242</f>
        <v>#VALUE!</v>
      </c>
      <c r="P236" s="141" t="e">
        <f t="shared" si="44"/>
        <v>#VALUE!</v>
      </c>
    </row>
    <row r="237" spans="1:16" s="88" customFormat="1" ht="13.5" customHeight="1" x14ac:dyDescent="0.25">
      <c r="A237" s="88" t="str">
        <f t="shared" si="49"/>
        <v/>
      </c>
      <c r="B237" s="131" t="str">
        <f t="shared" si="45"/>
        <v/>
      </c>
      <c r="C237" s="132" t="str">
        <f t="shared" si="50"/>
        <v/>
      </c>
      <c r="D237" s="132" t="str">
        <f t="shared" si="53"/>
        <v/>
      </c>
      <c r="E237" s="133" t="e">
        <f t="shared" si="46"/>
        <v>#VALUE!</v>
      </c>
      <c r="F237" s="132" t="e">
        <f t="shared" si="47"/>
        <v>#VALUE!</v>
      </c>
      <c r="G237" s="132" t="str">
        <f t="shared" si="51"/>
        <v/>
      </c>
      <c r="H237" s="132" t="str">
        <f t="shared" si="52"/>
        <v/>
      </c>
      <c r="I237" s="132" t="e">
        <f t="shared" si="48"/>
        <v>#VALUE!</v>
      </c>
      <c r="J237" s="132" t="e">
        <f>SUM($H$27:$H237)</f>
        <v>#VALUE!</v>
      </c>
      <c r="O237" s="140" t="e">
        <f>O242</f>
        <v>#VALUE!</v>
      </c>
      <c r="P237" s="141" t="e">
        <f t="shared" si="44"/>
        <v>#VALUE!</v>
      </c>
    </row>
    <row r="238" spans="1:16" s="88" customFormat="1" ht="13.5" customHeight="1" x14ac:dyDescent="0.25">
      <c r="A238" s="88" t="str">
        <f t="shared" si="49"/>
        <v/>
      </c>
      <c r="B238" s="131" t="str">
        <f t="shared" si="45"/>
        <v/>
      </c>
      <c r="C238" s="132" t="str">
        <f t="shared" si="50"/>
        <v/>
      </c>
      <c r="D238" s="132" t="str">
        <f t="shared" si="53"/>
        <v/>
      </c>
      <c r="E238" s="133" t="e">
        <f t="shared" si="46"/>
        <v>#VALUE!</v>
      </c>
      <c r="F238" s="132" t="e">
        <f t="shared" si="47"/>
        <v>#VALUE!</v>
      </c>
      <c r="G238" s="132" t="str">
        <f t="shared" si="51"/>
        <v/>
      </c>
      <c r="H238" s="132" t="str">
        <f t="shared" si="52"/>
        <v/>
      </c>
      <c r="I238" s="132" t="e">
        <f t="shared" si="48"/>
        <v>#VALUE!</v>
      </c>
      <c r="J238" s="132" t="e">
        <f>SUM($H$27:$H238)</f>
        <v>#VALUE!</v>
      </c>
      <c r="O238" s="140" t="e">
        <f>O242</f>
        <v>#VALUE!</v>
      </c>
      <c r="P238" s="141" t="e">
        <f t="shared" si="44"/>
        <v>#VALUE!</v>
      </c>
    </row>
    <row r="239" spans="1:16" s="88" customFormat="1" ht="13.5" customHeight="1" x14ac:dyDescent="0.25">
      <c r="A239" s="88" t="str">
        <f t="shared" si="49"/>
        <v/>
      </c>
      <c r="B239" s="131" t="str">
        <f t="shared" si="45"/>
        <v/>
      </c>
      <c r="C239" s="132" t="str">
        <f t="shared" si="50"/>
        <v/>
      </c>
      <c r="D239" s="132" t="str">
        <f t="shared" si="53"/>
        <v/>
      </c>
      <c r="E239" s="133" t="e">
        <f t="shared" si="46"/>
        <v>#VALUE!</v>
      </c>
      <c r="F239" s="132" t="e">
        <f t="shared" si="47"/>
        <v>#VALUE!</v>
      </c>
      <c r="G239" s="132" t="str">
        <f t="shared" si="51"/>
        <v/>
      </c>
      <c r="H239" s="132" t="str">
        <f t="shared" si="52"/>
        <v/>
      </c>
      <c r="I239" s="132" t="e">
        <f t="shared" si="48"/>
        <v>#VALUE!</v>
      </c>
      <c r="J239" s="132" t="e">
        <f>SUM($H$27:$H239)</f>
        <v>#VALUE!</v>
      </c>
      <c r="O239" s="140" t="e">
        <f>O242</f>
        <v>#VALUE!</v>
      </c>
      <c r="P239" s="141" t="e">
        <f t="shared" si="44"/>
        <v>#VALUE!</v>
      </c>
    </row>
    <row r="240" spans="1:16" s="88" customFormat="1" ht="13.5" customHeight="1" x14ac:dyDescent="0.25">
      <c r="A240" s="88" t="str">
        <f t="shared" si="49"/>
        <v/>
      </c>
      <c r="B240" s="131" t="str">
        <f t="shared" si="45"/>
        <v/>
      </c>
      <c r="C240" s="132" t="str">
        <f t="shared" si="50"/>
        <v/>
      </c>
      <c r="D240" s="132" t="str">
        <f t="shared" si="53"/>
        <v/>
      </c>
      <c r="E240" s="133" t="e">
        <f t="shared" si="46"/>
        <v>#VALUE!</v>
      </c>
      <c r="F240" s="132" t="e">
        <f t="shared" si="47"/>
        <v>#VALUE!</v>
      </c>
      <c r="G240" s="132" t="str">
        <f t="shared" si="51"/>
        <v/>
      </c>
      <c r="H240" s="132" t="str">
        <f t="shared" si="52"/>
        <v/>
      </c>
      <c r="I240" s="132" t="e">
        <f t="shared" si="48"/>
        <v>#VALUE!</v>
      </c>
      <c r="J240" s="132" t="e">
        <f>SUM($H$27:$H240)</f>
        <v>#VALUE!</v>
      </c>
      <c r="O240" s="140" t="e">
        <f>O242</f>
        <v>#VALUE!</v>
      </c>
      <c r="P240" s="141" t="e">
        <f t="shared" si="44"/>
        <v>#VALUE!</v>
      </c>
    </row>
    <row r="241" spans="1:16" s="88" customFormat="1" ht="13.5" customHeight="1" x14ac:dyDescent="0.25">
      <c r="A241" s="88" t="str">
        <f t="shared" si="49"/>
        <v/>
      </c>
      <c r="B241" s="131" t="str">
        <f t="shared" si="45"/>
        <v/>
      </c>
      <c r="C241" s="132" t="str">
        <f t="shared" si="50"/>
        <v/>
      </c>
      <c r="D241" s="132" t="str">
        <f t="shared" si="53"/>
        <v/>
      </c>
      <c r="E241" s="133" t="e">
        <f t="shared" si="46"/>
        <v>#VALUE!</v>
      </c>
      <c r="F241" s="132" t="e">
        <f t="shared" si="47"/>
        <v>#VALUE!</v>
      </c>
      <c r="G241" s="132" t="str">
        <f t="shared" si="51"/>
        <v/>
      </c>
      <c r="H241" s="132" t="str">
        <f t="shared" si="52"/>
        <v/>
      </c>
      <c r="I241" s="132" t="e">
        <f t="shared" si="48"/>
        <v>#VALUE!</v>
      </c>
      <c r="J241" s="132" t="e">
        <f>SUM($H$27:$H241)</f>
        <v>#VALUE!</v>
      </c>
      <c r="O241" s="140" t="e">
        <f>O231</f>
        <v>#VALUE!</v>
      </c>
      <c r="P241" s="141" t="e">
        <f t="shared" si="44"/>
        <v>#VALUE!</v>
      </c>
    </row>
    <row r="242" spans="1:16" s="88" customFormat="1" ht="13.5" customHeight="1" x14ac:dyDescent="0.25">
      <c r="A242" s="88" t="str">
        <f t="shared" si="49"/>
        <v/>
      </c>
      <c r="B242" s="136" t="str">
        <f t="shared" si="45"/>
        <v/>
      </c>
      <c r="C242" s="132" t="str">
        <f t="shared" si="50"/>
        <v/>
      </c>
      <c r="D242" s="132" t="str">
        <f t="shared" si="53"/>
        <v/>
      </c>
      <c r="E242" s="133" t="e">
        <f t="shared" si="46"/>
        <v>#VALUE!</v>
      </c>
      <c r="F242" s="132" t="e">
        <f t="shared" si="47"/>
        <v>#VALUE!</v>
      </c>
      <c r="G242" s="132" t="str">
        <f t="shared" si="51"/>
        <v/>
      </c>
      <c r="H242" s="132" t="str">
        <f t="shared" si="52"/>
        <v/>
      </c>
      <c r="I242" s="132" t="e">
        <f t="shared" si="48"/>
        <v>#VALUE!</v>
      </c>
      <c r="J242" s="132" t="e">
        <f>SUM($H$27:$H242)</f>
        <v>#VALUE!</v>
      </c>
      <c r="K242" s="135">
        <v>18</v>
      </c>
      <c r="L242" s="139" t="e">
        <f>AVERAGE(I230:I241)</f>
        <v>#VALUE!</v>
      </c>
      <c r="M242" s="143" t="e">
        <f>L242*H20</f>
        <v>#VALUE!</v>
      </c>
      <c r="N242" s="143" t="e">
        <f t="shared" ref="N242" si="55">M242/(1+H$19)</f>
        <v>#VALUE!</v>
      </c>
      <c r="O242" s="140" t="e">
        <f t="shared" si="42"/>
        <v>#VALUE!</v>
      </c>
      <c r="P242" s="141" t="e">
        <f t="shared" si="44"/>
        <v>#VALUE!</v>
      </c>
    </row>
    <row r="243" spans="1:16" s="88" customFormat="1" ht="13.5" customHeight="1" x14ac:dyDescent="0.25">
      <c r="A243" s="88" t="str">
        <f t="shared" si="49"/>
        <v/>
      </c>
      <c r="B243" s="131" t="str">
        <f t="shared" si="45"/>
        <v/>
      </c>
      <c r="C243" s="132" t="str">
        <f t="shared" si="50"/>
        <v/>
      </c>
      <c r="D243" s="132" t="str">
        <f t="shared" si="53"/>
        <v/>
      </c>
      <c r="E243" s="133" t="e">
        <f t="shared" si="46"/>
        <v>#VALUE!</v>
      </c>
      <c r="F243" s="132" t="e">
        <f t="shared" si="47"/>
        <v>#VALUE!</v>
      </c>
      <c r="G243" s="132" t="str">
        <f t="shared" si="51"/>
        <v/>
      </c>
      <c r="H243" s="132" t="str">
        <f t="shared" si="52"/>
        <v/>
      </c>
      <c r="I243" s="132" t="e">
        <f t="shared" si="48"/>
        <v>#VALUE!</v>
      </c>
      <c r="J243" s="132" t="e">
        <f>SUM($H$27:$H243)</f>
        <v>#VALUE!</v>
      </c>
      <c r="O243" s="140" t="e">
        <f>O254</f>
        <v>#VALUE!</v>
      </c>
      <c r="P243" s="141" t="e">
        <f t="shared" si="44"/>
        <v>#VALUE!</v>
      </c>
    </row>
    <row r="244" spans="1:16" s="88" customFormat="1" ht="13.5" customHeight="1" x14ac:dyDescent="0.25">
      <c r="A244" s="88" t="str">
        <f t="shared" si="49"/>
        <v/>
      </c>
      <c r="B244" s="131" t="str">
        <f t="shared" si="45"/>
        <v/>
      </c>
      <c r="C244" s="132" t="str">
        <f t="shared" si="50"/>
        <v/>
      </c>
      <c r="D244" s="132" t="str">
        <f t="shared" si="53"/>
        <v/>
      </c>
      <c r="E244" s="133" t="e">
        <f t="shared" si="46"/>
        <v>#VALUE!</v>
      </c>
      <c r="F244" s="132" t="e">
        <f t="shared" si="47"/>
        <v>#VALUE!</v>
      </c>
      <c r="G244" s="132" t="str">
        <f t="shared" si="51"/>
        <v/>
      </c>
      <c r="H244" s="132" t="str">
        <f t="shared" si="52"/>
        <v/>
      </c>
      <c r="I244" s="132" t="e">
        <f t="shared" si="48"/>
        <v>#VALUE!</v>
      </c>
      <c r="J244" s="132" t="e">
        <f>SUM($H$27:$H244)</f>
        <v>#VALUE!</v>
      </c>
      <c r="O244" s="140" t="e">
        <f>O254</f>
        <v>#VALUE!</v>
      </c>
      <c r="P244" s="141" t="e">
        <f t="shared" si="44"/>
        <v>#VALUE!</v>
      </c>
    </row>
    <row r="245" spans="1:16" s="88" customFormat="1" ht="13.5" customHeight="1" x14ac:dyDescent="0.25">
      <c r="A245" s="88" t="str">
        <f t="shared" si="49"/>
        <v/>
      </c>
      <c r="B245" s="131" t="str">
        <f t="shared" si="45"/>
        <v/>
      </c>
      <c r="C245" s="132" t="str">
        <f t="shared" si="50"/>
        <v/>
      </c>
      <c r="D245" s="132" t="str">
        <f t="shared" si="53"/>
        <v/>
      </c>
      <c r="E245" s="133" t="e">
        <f t="shared" si="46"/>
        <v>#VALUE!</v>
      </c>
      <c r="F245" s="132" t="e">
        <f t="shared" si="47"/>
        <v>#VALUE!</v>
      </c>
      <c r="G245" s="132" t="str">
        <f t="shared" si="51"/>
        <v/>
      </c>
      <c r="H245" s="132" t="str">
        <f t="shared" si="52"/>
        <v/>
      </c>
      <c r="I245" s="132" t="e">
        <f t="shared" si="48"/>
        <v>#VALUE!</v>
      </c>
      <c r="J245" s="132" t="e">
        <f>SUM($H$27:$H245)</f>
        <v>#VALUE!</v>
      </c>
      <c r="O245" s="140" t="e">
        <f>O254</f>
        <v>#VALUE!</v>
      </c>
      <c r="P245" s="141" t="e">
        <f t="shared" si="44"/>
        <v>#VALUE!</v>
      </c>
    </row>
    <row r="246" spans="1:16" s="88" customFormat="1" ht="13.5" customHeight="1" x14ac:dyDescent="0.25">
      <c r="A246" s="88" t="str">
        <f t="shared" si="49"/>
        <v/>
      </c>
      <c r="B246" s="131" t="str">
        <f t="shared" si="45"/>
        <v/>
      </c>
      <c r="C246" s="132" t="str">
        <f t="shared" si="50"/>
        <v/>
      </c>
      <c r="D246" s="132" t="str">
        <f t="shared" si="53"/>
        <v/>
      </c>
      <c r="E246" s="133" t="e">
        <f t="shared" si="46"/>
        <v>#VALUE!</v>
      </c>
      <c r="F246" s="132" t="e">
        <f t="shared" si="47"/>
        <v>#VALUE!</v>
      </c>
      <c r="G246" s="132" t="str">
        <f t="shared" si="51"/>
        <v/>
      </c>
      <c r="H246" s="132" t="str">
        <f t="shared" si="52"/>
        <v/>
      </c>
      <c r="I246" s="132" t="e">
        <f t="shared" si="48"/>
        <v>#VALUE!</v>
      </c>
      <c r="J246" s="132" t="e">
        <f>SUM($H$27:$H246)</f>
        <v>#VALUE!</v>
      </c>
      <c r="O246" s="140" t="e">
        <f>O254</f>
        <v>#VALUE!</v>
      </c>
      <c r="P246" s="141" t="e">
        <f t="shared" si="44"/>
        <v>#VALUE!</v>
      </c>
    </row>
    <row r="247" spans="1:16" s="88" customFormat="1" ht="13.5" customHeight="1" x14ac:dyDescent="0.25">
      <c r="A247" s="88" t="str">
        <f t="shared" si="49"/>
        <v/>
      </c>
      <c r="B247" s="131" t="str">
        <f t="shared" si="45"/>
        <v/>
      </c>
      <c r="C247" s="132" t="str">
        <f t="shared" si="50"/>
        <v/>
      </c>
      <c r="D247" s="132" t="str">
        <f t="shared" si="53"/>
        <v/>
      </c>
      <c r="E247" s="133" t="e">
        <f t="shared" si="46"/>
        <v>#VALUE!</v>
      </c>
      <c r="F247" s="132" t="e">
        <f t="shared" si="47"/>
        <v>#VALUE!</v>
      </c>
      <c r="G247" s="132" t="str">
        <f t="shared" si="51"/>
        <v/>
      </c>
      <c r="H247" s="132" t="str">
        <f t="shared" si="52"/>
        <v/>
      </c>
      <c r="I247" s="132" t="e">
        <f t="shared" si="48"/>
        <v>#VALUE!</v>
      </c>
      <c r="J247" s="132" t="e">
        <f>SUM($H$27:$H247)</f>
        <v>#VALUE!</v>
      </c>
      <c r="O247" s="140" t="e">
        <f>O254</f>
        <v>#VALUE!</v>
      </c>
      <c r="P247" s="141" t="e">
        <f t="shared" si="44"/>
        <v>#VALUE!</v>
      </c>
    </row>
    <row r="248" spans="1:16" s="88" customFormat="1" ht="13.5" customHeight="1" x14ac:dyDescent="0.25">
      <c r="A248" s="88" t="str">
        <f t="shared" si="49"/>
        <v/>
      </c>
      <c r="B248" s="131" t="str">
        <f t="shared" si="45"/>
        <v/>
      </c>
      <c r="C248" s="132" t="str">
        <f t="shared" si="50"/>
        <v/>
      </c>
      <c r="D248" s="132" t="str">
        <f t="shared" si="53"/>
        <v/>
      </c>
      <c r="E248" s="133" t="e">
        <f t="shared" si="46"/>
        <v>#VALUE!</v>
      </c>
      <c r="F248" s="132" t="e">
        <f t="shared" si="47"/>
        <v>#VALUE!</v>
      </c>
      <c r="G248" s="132" t="str">
        <f t="shared" si="51"/>
        <v/>
      </c>
      <c r="H248" s="132" t="str">
        <f t="shared" si="52"/>
        <v/>
      </c>
      <c r="I248" s="132" t="e">
        <f t="shared" si="48"/>
        <v>#VALUE!</v>
      </c>
      <c r="J248" s="132" t="e">
        <f>SUM($H$27:$H248)</f>
        <v>#VALUE!</v>
      </c>
      <c r="O248" s="140" t="e">
        <f>O254</f>
        <v>#VALUE!</v>
      </c>
      <c r="P248" s="141" t="e">
        <f t="shared" si="44"/>
        <v>#VALUE!</v>
      </c>
    </row>
    <row r="249" spans="1:16" s="88" customFormat="1" ht="13.5" customHeight="1" x14ac:dyDescent="0.25">
      <c r="A249" s="88" t="str">
        <f t="shared" si="49"/>
        <v/>
      </c>
      <c r="B249" s="131" t="str">
        <f t="shared" si="45"/>
        <v/>
      </c>
      <c r="C249" s="132" t="str">
        <f t="shared" si="50"/>
        <v/>
      </c>
      <c r="D249" s="132" t="str">
        <f t="shared" si="53"/>
        <v/>
      </c>
      <c r="E249" s="133" t="e">
        <f t="shared" si="46"/>
        <v>#VALUE!</v>
      </c>
      <c r="F249" s="132" t="e">
        <f t="shared" si="47"/>
        <v>#VALUE!</v>
      </c>
      <c r="G249" s="132" t="str">
        <f t="shared" si="51"/>
        <v/>
      </c>
      <c r="H249" s="132" t="str">
        <f t="shared" si="52"/>
        <v/>
      </c>
      <c r="I249" s="132" t="e">
        <f t="shared" si="48"/>
        <v>#VALUE!</v>
      </c>
      <c r="J249" s="132" t="e">
        <f>SUM($H$27:$H249)</f>
        <v>#VALUE!</v>
      </c>
      <c r="O249" s="140" t="e">
        <f>O254</f>
        <v>#VALUE!</v>
      </c>
      <c r="P249" s="141" t="e">
        <f t="shared" si="44"/>
        <v>#VALUE!</v>
      </c>
    </row>
    <row r="250" spans="1:16" s="88" customFormat="1" ht="13.5" customHeight="1" x14ac:dyDescent="0.25">
      <c r="A250" s="88" t="str">
        <f t="shared" si="49"/>
        <v/>
      </c>
      <c r="B250" s="131" t="str">
        <f t="shared" si="45"/>
        <v/>
      </c>
      <c r="C250" s="132" t="str">
        <f t="shared" si="50"/>
        <v/>
      </c>
      <c r="D250" s="132" t="str">
        <f t="shared" si="53"/>
        <v/>
      </c>
      <c r="E250" s="133" t="e">
        <f t="shared" si="46"/>
        <v>#VALUE!</v>
      </c>
      <c r="F250" s="132" t="e">
        <f t="shared" si="47"/>
        <v>#VALUE!</v>
      </c>
      <c r="G250" s="132" t="str">
        <f t="shared" si="51"/>
        <v/>
      </c>
      <c r="H250" s="132" t="str">
        <f t="shared" si="52"/>
        <v/>
      </c>
      <c r="I250" s="132" t="e">
        <f t="shared" si="48"/>
        <v>#VALUE!</v>
      </c>
      <c r="J250" s="132" t="e">
        <f>SUM($H$27:$H250)</f>
        <v>#VALUE!</v>
      </c>
      <c r="O250" s="140" t="e">
        <f>O254</f>
        <v>#VALUE!</v>
      </c>
      <c r="P250" s="141" t="e">
        <f t="shared" si="44"/>
        <v>#VALUE!</v>
      </c>
    </row>
    <row r="251" spans="1:16" s="88" customFormat="1" ht="13.5" customHeight="1" x14ac:dyDescent="0.25">
      <c r="A251" s="88" t="str">
        <f t="shared" si="49"/>
        <v/>
      </c>
      <c r="B251" s="131" t="str">
        <f t="shared" si="45"/>
        <v/>
      </c>
      <c r="C251" s="132" t="str">
        <f t="shared" si="50"/>
        <v/>
      </c>
      <c r="D251" s="132" t="str">
        <f t="shared" si="53"/>
        <v/>
      </c>
      <c r="E251" s="133" t="e">
        <f t="shared" si="46"/>
        <v>#VALUE!</v>
      </c>
      <c r="F251" s="132" t="e">
        <f t="shared" si="47"/>
        <v>#VALUE!</v>
      </c>
      <c r="G251" s="132" t="str">
        <f t="shared" si="51"/>
        <v/>
      </c>
      <c r="H251" s="132" t="str">
        <f t="shared" si="52"/>
        <v/>
      </c>
      <c r="I251" s="132" t="e">
        <f t="shared" si="48"/>
        <v>#VALUE!</v>
      </c>
      <c r="J251" s="132" t="e">
        <f>SUM($H$27:$H251)</f>
        <v>#VALUE!</v>
      </c>
      <c r="O251" s="140" t="e">
        <f>O254</f>
        <v>#VALUE!</v>
      </c>
      <c r="P251" s="141" t="e">
        <f t="shared" si="44"/>
        <v>#VALUE!</v>
      </c>
    </row>
    <row r="252" spans="1:16" s="88" customFormat="1" ht="13.5" customHeight="1" x14ac:dyDescent="0.25">
      <c r="A252" s="88" t="str">
        <f t="shared" si="49"/>
        <v/>
      </c>
      <c r="B252" s="131" t="str">
        <f t="shared" si="45"/>
        <v/>
      </c>
      <c r="C252" s="132" t="str">
        <f t="shared" si="50"/>
        <v/>
      </c>
      <c r="D252" s="132" t="str">
        <f t="shared" si="53"/>
        <v/>
      </c>
      <c r="E252" s="133" t="e">
        <f t="shared" si="46"/>
        <v>#VALUE!</v>
      </c>
      <c r="F252" s="132" t="e">
        <f t="shared" si="47"/>
        <v>#VALUE!</v>
      </c>
      <c r="G252" s="132" t="str">
        <f t="shared" si="51"/>
        <v/>
      </c>
      <c r="H252" s="132" t="str">
        <f t="shared" si="52"/>
        <v/>
      </c>
      <c r="I252" s="132" t="e">
        <f t="shared" si="48"/>
        <v>#VALUE!</v>
      </c>
      <c r="J252" s="132" t="e">
        <f>SUM($H$27:$H252)</f>
        <v>#VALUE!</v>
      </c>
      <c r="O252" s="140" t="e">
        <f>O254</f>
        <v>#VALUE!</v>
      </c>
      <c r="P252" s="141" t="e">
        <f t="shared" si="44"/>
        <v>#VALUE!</v>
      </c>
    </row>
    <row r="253" spans="1:16" s="88" customFormat="1" ht="13.5" customHeight="1" x14ac:dyDescent="0.25">
      <c r="A253" s="88" t="str">
        <f t="shared" si="49"/>
        <v/>
      </c>
      <c r="B253" s="131" t="str">
        <f t="shared" si="45"/>
        <v/>
      </c>
      <c r="C253" s="132" t="str">
        <f t="shared" si="50"/>
        <v/>
      </c>
      <c r="D253" s="132" t="str">
        <f t="shared" si="53"/>
        <v/>
      </c>
      <c r="E253" s="133" t="e">
        <f t="shared" si="46"/>
        <v>#VALUE!</v>
      </c>
      <c r="F253" s="132" t="e">
        <f t="shared" si="47"/>
        <v>#VALUE!</v>
      </c>
      <c r="G253" s="132" t="str">
        <f t="shared" si="51"/>
        <v/>
      </c>
      <c r="H253" s="132" t="str">
        <f t="shared" si="52"/>
        <v/>
      </c>
      <c r="I253" s="132" t="e">
        <f t="shared" si="48"/>
        <v>#VALUE!</v>
      </c>
      <c r="J253" s="132" t="e">
        <f>SUM($H$27:$H253)</f>
        <v>#VALUE!</v>
      </c>
      <c r="O253" s="140" t="e">
        <f>O254</f>
        <v>#VALUE!</v>
      </c>
      <c r="P253" s="141" t="e">
        <f t="shared" si="44"/>
        <v>#VALUE!</v>
      </c>
    </row>
    <row r="254" spans="1:16" s="88" customFormat="1" ht="13.5" customHeight="1" x14ac:dyDescent="0.25">
      <c r="A254" s="88" t="str">
        <f t="shared" si="49"/>
        <v/>
      </c>
      <c r="B254" s="136" t="str">
        <f t="shared" si="45"/>
        <v/>
      </c>
      <c r="C254" s="132" t="str">
        <f t="shared" si="50"/>
        <v/>
      </c>
      <c r="D254" s="132" t="str">
        <f t="shared" si="53"/>
        <v/>
      </c>
      <c r="E254" s="133" t="e">
        <f t="shared" si="46"/>
        <v>#VALUE!</v>
      </c>
      <c r="F254" s="132" t="e">
        <f t="shared" si="47"/>
        <v>#VALUE!</v>
      </c>
      <c r="G254" s="132" t="str">
        <f t="shared" si="51"/>
        <v/>
      </c>
      <c r="H254" s="132" t="str">
        <f t="shared" si="52"/>
        <v/>
      </c>
      <c r="I254" s="132" t="e">
        <f t="shared" si="48"/>
        <v>#VALUE!</v>
      </c>
      <c r="J254" s="132" t="e">
        <f>SUM($H$27:$H254)</f>
        <v>#VALUE!</v>
      </c>
      <c r="K254" s="135">
        <v>19</v>
      </c>
      <c r="L254" s="139" t="e">
        <f>AVERAGE(I242:I253)</f>
        <v>#VALUE!</v>
      </c>
      <c r="M254" s="143" t="e">
        <f>L254*H20</f>
        <v>#VALUE!</v>
      </c>
      <c r="N254" s="143" t="e">
        <f t="shared" ref="N254" si="56">M254/(1+H$19)</f>
        <v>#VALUE!</v>
      </c>
      <c r="O254" s="140" t="e">
        <f t="shared" ref="O254:O302" si="57">N254/12</f>
        <v>#VALUE!</v>
      </c>
      <c r="P254" s="141" t="e">
        <f t="shared" si="44"/>
        <v>#VALUE!</v>
      </c>
    </row>
    <row r="255" spans="1:16" s="88" customFormat="1" ht="13.5" customHeight="1" x14ac:dyDescent="0.25">
      <c r="A255" s="88" t="str">
        <f t="shared" si="49"/>
        <v/>
      </c>
      <c r="B255" s="131" t="str">
        <f t="shared" si="45"/>
        <v/>
      </c>
      <c r="C255" s="132" t="str">
        <f t="shared" si="50"/>
        <v/>
      </c>
      <c r="D255" s="132" t="str">
        <f t="shared" si="53"/>
        <v/>
      </c>
      <c r="E255" s="133" t="e">
        <f t="shared" si="46"/>
        <v>#VALUE!</v>
      </c>
      <c r="F255" s="132" t="e">
        <f t="shared" si="47"/>
        <v>#VALUE!</v>
      </c>
      <c r="G255" s="132" t="str">
        <f t="shared" si="51"/>
        <v/>
      </c>
      <c r="H255" s="132" t="str">
        <f t="shared" si="52"/>
        <v/>
      </c>
      <c r="I255" s="132" t="e">
        <f t="shared" si="48"/>
        <v>#VALUE!</v>
      </c>
      <c r="J255" s="132" t="e">
        <f>SUM($H$27:$H255)</f>
        <v>#VALUE!</v>
      </c>
      <c r="O255" s="140" t="e">
        <f>O266</f>
        <v>#VALUE!</v>
      </c>
      <c r="P255" s="141" t="e">
        <f t="shared" si="44"/>
        <v>#VALUE!</v>
      </c>
    </row>
    <row r="256" spans="1:16" s="88" customFormat="1" ht="13.5" customHeight="1" x14ac:dyDescent="0.25">
      <c r="A256" s="88" t="str">
        <f t="shared" si="49"/>
        <v/>
      </c>
      <c r="B256" s="131" t="str">
        <f t="shared" si="45"/>
        <v/>
      </c>
      <c r="C256" s="132" t="str">
        <f t="shared" si="50"/>
        <v/>
      </c>
      <c r="D256" s="132" t="str">
        <f t="shared" si="53"/>
        <v/>
      </c>
      <c r="E256" s="133" t="e">
        <f t="shared" si="46"/>
        <v>#VALUE!</v>
      </c>
      <c r="F256" s="132" t="e">
        <f t="shared" si="47"/>
        <v>#VALUE!</v>
      </c>
      <c r="G256" s="132" t="str">
        <f t="shared" si="51"/>
        <v/>
      </c>
      <c r="H256" s="132" t="str">
        <f t="shared" si="52"/>
        <v/>
      </c>
      <c r="I256" s="132" t="e">
        <f t="shared" si="48"/>
        <v>#VALUE!</v>
      </c>
      <c r="J256" s="132" t="e">
        <f>SUM($H$27:$H256)</f>
        <v>#VALUE!</v>
      </c>
      <c r="O256" s="140" t="e">
        <f>O266</f>
        <v>#VALUE!</v>
      </c>
      <c r="P256" s="141" t="e">
        <f t="shared" si="44"/>
        <v>#VALUE!</v>
      </c>
    </row>
    <row r="257" spans="1:16" s="88" customFormat="1" ht="13.5" customHeight="1" x14ac:dyDescent="0.25">
      <c r="A257" s="88" t="str">
        <f t="shared" si="49"/>
        <v/>
      </c>
      <c r="B257" s="131" t="str">
        <f t="shared" si="45"/>
        <v/>
      </c>
      <c r="C257" s="132" t="str">
        <f t="shared" si="50"/>
        <v/>
      </c>
      <c r="D257" s="132" t="str">
        <f t="shared" si="53"/>
        <v/>
      </c>
      <c r="E257" s="133" t="e">
        <f t="shared" si="46"/>
        <v>#VALUE!</v>
      </c>
      <c r="F257" s="132" t="e">
        <f t="shared" si="47"/>
        <v>#VALUE!</v>
      </c>
      <c r="G257" s="132" t="str">
        <f t="shared" si="51"/>
        <v/>
      </c>
      <c r="H257" s="132" t="str">
        <f t="shared" si="52"/>
        <v/>
      </c>
      <c r="I257" s="132" t="e">
        <f t="shared" si="48"/>
        <v>#VALUE!</v>
      </c>
      <c r="J257" s="132" t="e">
        <f>SUM($H$27:$H257)</f>
        <v>#VALUE!</v>
      </c>
      <c r="O257" s="140" t="e">
        <f>O266</f>
        <v>#VALUE!</v>
      </c>
      <c r="P257" s="141" t="e">
        <f t="shared" si="44"/>
        <v>#VALUE!</v>
      </c>
    </row>
    <row r="258" spans="1:16" s="88" customFormat="1" ht="13.5" customHeight="1" x14ac:dyDescent="0.25">
      <c r="A258" s="88" t="str">
        <f t="shared" si="49"/>
        <v/>
      </c>
      <c r="B258" s="131" t="str">
        <f t="shared" si="45"/>
        <v/>
      </c>
      <c r="C258" s="132" t="str">
        <f t="shared" si="50"/>
        <v/>
      </c>
      <c r="D258" s="132" t="str">
        <f t="shared" si="53"/>
        <v/>
      </c>
      <c r="E258" s="133" t="e">
        <f t="shared" si="46"/>
        <v>#VALUE!</v>
      </c>
      <c r="F258" s="132" t="e">
        <f t="shared" si="47"/>
        <v>#VALUE!</v>
      </c>
      <c r="G258" s="132" t="str">
        <f t="shared" si="51"/>
        <v/>
      </c>
      <c r="H258" s="132" t="str">
        <f t="shared" si="52"/>
        <v/>
      </c>
      <c r="I258" s="132" t="e">
        <f t="shared" si="48"/>
        <v>#VALUE!</v>
      </c>
      <c r="J258" s="132" t="e">
        <f>SUM($H$27:$H258)</f>
        <v>#VALUE!</v>
      </c>
      <c r="O258" s="140" t="e">
        <f>O266</f>
        <v>#VALUE!</v>
      </c>
      <c r="P258" s="141" t="e">
        <f t="shared" si="44"/>
        <v>#VALUE!</v>
      </c>
    </row>
    <row r="259" spans="1:16" s="88" customFormat="1" ht="13.5" customHeight="1" x14ac:dyDescent="0.25">
      <c r="A259" s="88" t="str">
        <f t="shared" si="49"/>
        <v/>
      </c>
      <c r="B259" s="131" t="str">
        <f t="shared" si="45"/>
        <v/>
      </c>
      <c r="C259" s="132" t="str">
        <f t="shared" si="50"/>
        <v/>
      </c>
      <c r="D259" s="132" t="str">
        <f t="shared" si="53"/>
        <v/>
      </c>
      <c r="E259" s="133" t="e">
        <f t="shared" si="46"/>
        <v>#VALUE!</v>
      </c>
      <c r="F259" s="132" t="e">
        <f t="shared" si="47"/>
        <v>#VALUE!</v>
      </c>
      <c r="G259" s="132" t="str">
        <f t="shared" si="51"/>
        <v/>
      </c>
      <c r="H259" s="132" t="str">
        <f t="shared" si="52"/>
        <v/>
      </c>
      <c r="I259" s="132" t="e">
        <f t="shared" si="48"/>
        <v>#VALUE!</v>
      </c>
      <c r="J259" s="132" t="e">
        <f>SUM($H$27:$H259)</f>
        <v>#VALUE!</v>
      </c>
      <c r="O259" s="140" t="e">
        <f>O266</f>
        <v>#VALUE!</v>
      </c>
      <c r="P259" s="141" t="e">
        <f t="shared" si="44"/>
        <v>#VALUE!</v>
      </c>
    </row>
    <row r="260" spans="1:16" s="88" customFormat="1" ht="13.5" customHeight="1" x14ac:dyDescent="0.25">
      <c r="A260" s="88" t="str">
        <f t="shared" si="49"/>
        <v/>
      </c>
      <c r="B260" s="131" t="str">
        <f t="shared" si="45"/>
        <v/>
      </c>
      <c r="C260" s="132" t="str">
        <f t="shared" si="50"/>
        <v/>
      </c>
      <c r="D260" s="132" t="str">
        <f t="shared" si="53"/>
        <v/>
      </c>
      <c r="E260" s="133" t="e">
        <f t="shared" si="46"/>
        <v>#VALUE!</v>
      </c>
      <c r="F260" s="132" t="e">
        <f t="shared" si="47"/>
        <v>#VALUE!</v>
      </c>
      <c r="G260" s="132" t="str">
        <f t="shared" si="51"/>
        <v/>
      </c>
      <c r="H260" s="132" t="str">
        <f t="shared" si="52"/>
        <v/>
      </c>
      <c r="I260" s="132" t="e">
        <f t="shared" si="48"/>
        <v>#VALUE!</v>
      </c>
      <c r="J260" s="132" t="e">
        <f>SUM($H$27:$H260)</f>
        <v>#VALUE!</v>
      </c>
      <c r="O260" s="140" t="e">
        <f>O266</f>
        <v>#VALUE!</v>
      </c>
      <c r="P260" s="141" t="e">
        <f t="shared" si="44"/>
        <v>#VALUE!</v>
      </c>
    </row>
    <row r="261" spans="1:16" s="88" customFormat="1" ht="13.5" customHeight="1" x14ac:dyDescent="0.25">
      <c r="A261" s="88" t="str">
        <f t="shared" si="49"/>
        <v/>
      </c>
      <c r="B261" s="131" t="str">
        <f t="shared" si="45"/>
        <v/>
      </c>
      <c r="C261" s="132" t="str">
        <f t="shared" si="50"/>
        <v/>
      </c>
      <c r="D261" s="132" t="str">
        <f t="shared" si="53"/>
        <v/>
      </c>
      <c r="E261" s="133" t="e">
        <f t="shared" si="46"/>
        <v>#VALUE!</v>
      </c>
      <c r="F261" s="132" t="e">
        <f t="shared" si="47"/>
        <v>#VALUE!</v>
      </c>
      <c r="G261" s="132" t="str">
        <f t="shared" si="51"/>
        <v/>
      </c>
      <c r="H261" s="132" t="str">
        <f t="shared" si="52"/>
        <v/>
      </c>
      <c r="I261" s="132" t="e">
        <f t="shared" si="48"/>
        <v>#VALUE!</v>
      </c>
      <c r="J261" s="132" t="e">
        <f>SUM($H$27:$H261)</f>
        <v>#VALUE!</v>
      </c>
      <c r="O261" s="140" t="e">
        <f>O266</f>
        <v>#VALUE!</v>
      </c>
      <c r="P261" s="141" t="e">
        <f t="shared" si="44"/>
        <v>#VALUE!</v>
      </c>
    </row>
    <row r="262" spans="1:16" s="88" customFormat="1" ht="13.5" customHeight="1" x14ac:dyDescent="0.25">
      <c r="A262" s="88" t="str">
        <f t="shared" si="49"/>
        <v/>
      </c>
      <c r="B262" s="131" t="str">
        <f t="shared" si="45"/>
        <v/>
      </c>
      <c r="C262" s="132" t="str">
        <f t="shared" si="50"/>
        <v/>
      </c>
      <c r="D262" s="132" t="str">
        <f t="shared" si="53"/>
        <v/>
      </c>
      <c r="E262" s="133" t="e">
        <f t="shared" si="46"/>
        <v>#VALUE!</v>
      </c>
      <c r="F262" s="132" t="e">
        <f t="shared" si="47"/>
        <v>#VALUE!</v>
      </c>
      <c r="G262" s="132" t="str">
        <f t="shared" si="51"/>
        <v/>
      </c>
      <c r="H262" s="132" t="str">
        <f t="shared" si="52"/>
        <v/>
      </c>
      <c r="I262" s="132" t="e">
        <f t="shared" si="48"/>
        <v>#VALUE!</v>
      </c>
      <c r="J262" s="132" t="e">
        <f>SUM($H$27:$H262)</f>
        <v>#VALUE!</v>
      </c>
      <c r="O262" s="140" t="e">
        <f>O266</f>
        <v>#VALUE!</v>
      </c>
      <c r="P262" s="141" t="e">
        <f t="shared" si="44"/>
        <v>#VALUE!</v>
      </c>
    </row>
    <row r="263" spans="1:16" s="88" customFormat="1" ht="13.5" customHeight="1" x14ac:dyDescent="0.25">
      <c r="A263" s="88" t="str">
        <f t="shared" si="49"/>
        <v/>
      </c>
      <c r="B263" s="131" t="str">
        <f t="shared" si="45"/>
        <v/>
      </c>
      <c r="C263" s="132" t="str">
        <f t="shared" si="50"/>
        <v/>
      </c>
      <c r="D263" s="132" t="str">
        <f t="shared" si="53"/>
        <v/>
      </c>
      <c r="E263" s="133" t="e">
        <f t="shared" si="46"/>
        <v>#VALUE!</v>
      </c>
      <c r="F263" s="132" t="e">
        <f t="shared" si="47"/>
        <v>#VALUE!</v>
      </c>
      <c r="G263" s="132" t="str">
        <f t="shared" si="51"/>
        <v/>
      </c>
      <c r="H263" s="132" t="str">
        <f t="shared" si="52"/>
        <v/>
      </c>
      <c r="I263" s="132" t="e">
        <f t="shared" si="48"/>
        <v>#VALUE!</v>
      </c>
      <c r="J263" s="132" t="e">
        <f>SUM($H$27:$H263)</f>
        <v>#VALUE!</v>
      </c>
      <c r="O263" s="140" t="e">
        <f>O266</f>
        <v>#VALUE!</v>
      </c>
      <c r="P263" s="141" t="e">
        <f t="shared" si="44"/>
        <v>#VALUE!</v>
      </c>
    </row>
    <row r="264" spans="1:16" s="88" customFormat="1" ht="13.5" customHeight="1" x14ac:dyDescent="0.25">
      <c r="A264" s="88" t="str">
        <f t="shared" si="49"/>
        <v/>
      </c>
      <c r="B264" s="131" t="str">
        <f t="shared" si="45"/>
        <v/>
      </c>
      <c r="C264" s="132" t="str">
        <f t="shared" si="50"/>
        <v/>
      </c>
      <c r="D264" s="132" t="str">
        <f t="shared" si="53"/>
        <v/>
      </c>
      <c r="E264" s="133" t="e">
        <f t="shared" si="46"/>
        <v>#VALUE!</v>
      </c>
      <c r="F264" s="132" t="e">
        <f t="shared" si="47"/>
        <v>#VALUE!</v>
      </c>
      <c r="G264" s="132" t="str">
        <f t="shared" si="51"/>
        <v/>
      </c>
      <c r="H264" s="132" t="str">
        <f t="shared" si="52"/>
        <v/>
      </c>
      <c r="I264" s="132" t="e">
        <f t="shared" si="48"/>
        <v>#VALUE!</v>
      </c>
      <c r="J264" s="132" t="e">
        <f>SUM($H$27:$H264)</f>
        <v>#VALUE!</v>
      </c>
      <c r="O264" s="140" t="e">
        <f>O266</f>
        <v>#VALUE!</v>
      </c>
      <c r="P264" s="141" t="e">
        <f t="shared" si="44"/>
        <v>#VALUE!</v>
      </c>
    </row>
    <row r="265" spans="1:16" s="88" customFormat="1" ht="13.5" customHeight="1" x14ac:dyDescent="0.25">
      <c r="A265" s="88" t="str">
        <f t="shared" si="49"/>
        <v/>
      </c>
      <c r="B265" s="131" t="str">
        <f t="shared" si="45"/>
        <v/>
      </c>
      <c r="C265" s="132" t="str">
        <f t="shared" si="50"/>
        <v/>
      </c>
      <c r="D265" s="132" t="str">
        <f t="shared" si="53"/>
        <v/>
      </c>
      <c r="E265" s="133" t="e">
        <f t="shared" si="46"/>
        <v>#VALUE!</v>
      </c>
      <c r="F265" s="132" t="e">
        <f t="shared" si="47"/>
        <v>#VALUE!</v>
      </c>
      <c r="G265" s="132" t="str">
        <f t="shared" si="51"/>
        <v/>
      </c>
      <c r="H265" s="132" t="str">
        <f t="shared" si="52"/>
        <v/>
      </c>
      <c r="I265" s="132" t="e">
        <f t="shared" si="48"/>
        <v>#VALUE!</v>
      </c>
      <c r="J265" s="132" t="e">
        <f>SUM($H$27:$H265)</f>
        <v>#VALUE!</v>
      </c>
      <c r="O265" s="140" t="e">
        <f>O266</f>
        <v>#VALUE!</v>
      </c>
      <c r="P265" s="141" t="e">
        <f t="shared" si="44"/>
        <v>#VALUE!</v>
      </c>
    </row>
    <row r="266" spans="1:16" s="88" customFormat="1" ht="13.5" customHeight="1" x14ac:dyDescent="0.25">
      <c r="A266" s="88" t="str">
        <f t="shared" si="49"/>
        <v/>
      </c>
      <c r="B266" s="136" t="str">
        <f t="shared" si="45"/>
        <v/>
      </c>
      <c r="C266" s="132" t="str">
        <f t="shared" si="50"/>
        <v/>
      </c>
      <c r="D266" s="132" t="str">
        <f t="shared" si="53"/>
        <v/>
      </c>
      <c r="E266" s="133" t="e">
        <f t="shared" si="46"/>
        <v>#VALUE!</v>
      </c>
      <c r="F266" s="132" t="e">
        <f t="shared" si="47"/>
        <v>#VALUE!</v>
      </c>
      <c r="G266" s="132" t="str">
        <f t="shared" si="51"/>
        <v/>
      </c>
      <c r="H266" s="132" t="str">
        <f t="shared" si="52"/>
        <v/>
      </c>
      <c r="I266" s="132" t="e">
        <f t="shared" si="48"/>
        <v>#VALUE!</v>
      </c>
      <c r="J266" s="132" t="e">
        <f>SUM($H$27:$H266)</f>
        <v>#VALUE!</v>
      </c>
      <c r="K266" s="135">
        <v>20</v>
      </c>
      <c r="L266" s="139" t="e">
        <f>AVERAGE(I254:I265)</f>
        <v>#VALUE!</v>
      </c>
      <c r="M266" s="143" t="e">
        <f>L266*H20</f>
        <v>#VALUE!</v>
      </c>
      <c r="N266" s="143" t="e">
        <f t="shared" ref="N266" si="58">M266/(1+H$19)</f>
        <v>#VALUE!</v>
      </c>
      <c r="O266" s="140" t="e">
        <f t="shared" si="57"/>
        <v>#VALUE!</v>
      </c>
      <c r="P266" s="141" t="e">
        <f t="shared" si="44"/>
        <v>#VALUE!</v>
      </c>
    </row>
    <row r="267" spans="1:16" s="88" customFormat="1" ht="13.5" customHeight="1" x14ac:dyDescent="0.25">
      <c r="A267" s="88" t="str">
        <f t="shared" si="49"/>
        <v/>
      </c>
      <c r="B267" s="131" t="str">
        <f t="shared" si="45"/>
        <v/>
      </c>
      <c r="C267" s="132" t="str">
        <f t="shared" si="50"/>
        <v/>
      </c>
      <c r="D267" s="132" t="str">
        <f t="shared" si="53"/>
        <v/>
      </c>
      <c r="E267" s="133" t="e">
        <f t="shared" si="46"/>
        <v>#VALUE!</v>
      </c>
      <c r="F267" s="132" t="e">
        <f t="shared" si="47"/>
        <v>#VALUE!</v>
      </c>
      <c r="G267" s="132" t="str">
        <f t="shared" si="51"/>
        <v/>
      </c>
      <c r="H267" s="132" t="str">
        <f t="shared" si="52"/>
        <v/>
      </c>
      <c r="I267" s="132" t="e">
        <f t="shared" si="48"/>
        <v>#VALUE!</v>
      </c>
      <c r="J267" s="132" t="e">
        <f>SUM($H$27:$H267)</f>
        <v>#VALUE!</v>
      </c>
      <c r="O267" s="140" t="e">
        <f>O278</f>
        <v>#VALUE!</v>
      </c>
      <c r="P267" s="141" t="e">
        <f t="shared" si="44"/>
        <v>#VALUE!</v>
      </c>
    </row>
    <row r="268" spans="1:16" s="88" customFormat="1" ht="13.5" customHeight="1" x14ac:dyDescent="0.25">
      <c r="A268" s="88" t="str">
        <f t="shared" si="49"/>
        <v/>
      </c>
      <c r="B268" s="131" t="str">
        <f t="shared" si="45"/>
        <v/>
      </c>
      <c r="C268" s="132" t="str">
        <f t="shared" si="50"/>
        <v/>
      </c>
      <c r="D268" s="132" t="str">
        <f t="shared" si="53"/>
        <v/>
      </c>
      <c r="E268" s="133" t="e">
        <f t="shared" si="46"/>
        <v>#VALUE!</v>
      </c>
      <c r="F268" s="132" t="e">
        <f t="shared" si="47"/>
        <v>#VALUE!</v>
      </c>
      <c r="G268" s="132" t="str">
        <f t="shared" si="51"/>
        <v/>
      </c>
      <c r="H268" s="132" t="str">
        <f t="shared" si="52"/>
        <v/>
      </c>
      <c r="I268" s="132" t="e">
        <f t="shared" si="48"/>
        <v>#VALUE!</v>
      </c>
      <c r="J268" s="132" t="e">
        <f>SUM($H$27:$H268)</f>
        <v>#VALUE!</v>
      </c>
      <c r="O268" s="140" t="e">
        <f>O278</f>
        <v>#VALUE!</v>
      </c>
      <c r="P268" s="141" t="e">
        <f t="shared" si="44"/>
        <v>#VALUE!</v>
      </c>
    </row>
    <row r="269" spans="1:16" s="88" customFormat="1" ht="13.5" customHeight="1" x14ac:dyDescent="0.25">
      <c r="A269" s="88" t="str">
        <f t="shared" si="49"/>
        <v/>
      </c>
      <c r="B269" s="131" t="str">
        <f t="shared" si="45"/>
        <v/>
      </c>
      <c r="C269" s="132" t="str">
        <f t="shared" si="50"/>
        <v/>
      </c>
      <c r="D269" s="132" t="str">
        <f t="shared" si="53"/>
        <v/>
      </c>
      <c r="E269" s="133" t="e">
        <f t="shared" si="46"/>
        <v>#VALUE!</v>
      </c>
      <c r="F269" s="132" t="e">
        <f t="shared" si="47"/>
        <v>#VALUE!</v>
      </c>
      <c r="G269" s="132" t="str">
        <f t="shared" si="51"/>
        <v/>
      </c>
      <c r="H269" s="132" t="str">
        <f t="shared" si="52"/>
        <v/>
      </c>
      <c r="I269" s="132" t="e">
        <f t="shared" si="48"/>
        <v>#VALUE!</v>
      </c>
      <c r="J269" s="132" t="e">
        <f>SUM($H$27:$H269)</f>
        <v>#VALUE!</v>
      </c>
      <c r="O269" s="140" t="e">
        <f>O278</f>
        <v>#VALUE!</v>
      </c>
      <c r="P269" s="141" t="e">
        <f t="shared" si="44"/>
        <v>#VALUE!</v>
      </c>
    </row>
    <row r="270" spans="1:16" s="88" customFormat="1" ht="13.5" customHeight="1" x14ac:dyDescent="0.25">
      <c r="A270" s="88" t="str">
        <f t="shared" si="49"/>
        <v/>
      </c>
      <c r="B270" s="131" t="str">
        <f t="shared" si="45"/>
        <v/>
      </c>
      <c r="C270" s="132" t="str">
        <f t="shared" si="50"/>
        <v/>
      </c>
      <c r="D270" s="132" t="str">
        <f t="shared" si="53"/>
        <v/>
      </c>
      <c r="E270" s="133" t="e">
        <f t="shared" si="46"/>
        <v>#VALUE!</v>
      </c>
      <c r="F270" s="132" t="e">
        <f t="shared" si="47"/>
        <v>#VALUE!</v>
      </c>
      <c r="G270" s="132" t="str">
        <f t="shared" si="51"/>
        <v/>
      </c>
      <c r="H270" s="132" t="str">
        <f t="shared" si="52"/>
        <v/>
      </c>
      <c r="I270" s="132" t="e">
        <f t="shared" si="48"/>
        <v>#VALUE!</v>
      </c>
      <c r="J270" s="132" t="e">
        <f>SUM($H$27:$H270)</f>
        <v>#VALUE!</v>
      </c>
      <c r="O270" s="140" t="e">
        <f>O278</f>
        <v>#VALUE!</v>
      </c>
      <c r="P270" s="141" t="e">
        <f t="shared" si="44"/>
        <v>#VALUE!</v>
      </c>
    </row>
    <row r="271" spans="1:16" s="88" customFormat="1" ht="13.5" customHeight="1" x14ac:dyDescent="0.25">
      <c r="A271" s="88" t="str">
        <f t="shared" si="49"/>
        <v/>
      </c>
      <c r="B271" s="131" t="str">
        <f t="shared" si="45"/>
        <v/>
      </c>
      <c r="C271" s="132" t="str">
        <f t="shared" si="50"/>
        <v/>
      </c>
      <c r="D271" s="132" t="str">
        <f t="shared" si="53"/>
        <v/>
      </c>
      <c r="E271" s="133" t="e">
        <f t="shared" si="46"/>
        <v>#VALUE!</v>
      </c>
      <c r="F271" s="132" t="e">
        <f t="shared" si="47"/>
        <v>#VALUE!</v>
      </c>
      <c r="G271" s="132" t="str">
        <f t="shared" si="51"/>
        <v/>
      </c>
      <c r="H271" s="132" t="str">
        <f t="shared" si="52"/>
        <v/>
      </c>
      <c r="I271" s="132" t="e">
        <f t="shared" si="48"/>
        <v>#VALUE!</v>
      </c>
      <c r="J271" s="132" t="e">
        <f>SUM($H$27:$H271)</f>
        <v>#VALUE!</v>
      </c>
      <c r="O271" s="140" t="e">
        <f>O278</f>
        <v>#VALUE!</v>
      </c>
      <c r="P271" s="141" t="e">
        <f t="shared" si="44"/>
        <v>#VALUE!</v>
      </c>
    </row>
    <row r="272" spans="1:16" s="88" customFormat="1" ht="13.5" customHeight="1" x14ac:dyDescent="0.25">
      <c r="A272" s="88" t="str">
        <f t="shared" si="49"/>
        <v/>
      </c>
      <c r="B272" s="131" t="str">
        <f t="shared" si="45"/>
        <v/>
      </c>
      <c r="C272" s="132" t="str">
        <f t="shared" si="50"/>
        <v/>
      </c>
      <c r="D272" s="132" t="str">
        <f t="shared" si="53"/>
        <v/>
      </c>
      <c r="E272" s="133" t="e">
        <f t="shared" si="46"/>
        <v>#VALUE!</v>
      </c>
      <c r="F272" s="132" t="e">
        <f t="shared" si="47"/>
        <v>#VALUE!</v>
      </c>
      <c r="G272" s="132" t="str">
        <f t="shared" si="51"/>
        <v/>
      </c>
      <c r="H272" s="132" t="str">
        <f t="shared" si="52"/>
        <v/>
      </c>
      <c r="I272" s="132" t="e">
        <f t="shared" si="48"/>
        <v>#VALUE!</v>
      </c>
      <c r="J272" s="132" t="e">
        <f>SUM($H$27:$H272)</f>
        <v>#VALUE!</v>
      </c>
      <c r="O272" s="140" t="e">
        <f>O278</f>
        <v>#VALUE!</v>
      </c>
      <c r="P272" s="141" t="e">
        <f t="shared" si="44"/>
        <v>#VALUE!</v>
      </c>
    </row>
    <row r="273" spans="1:16" s="88" customFormat="1" ht="13.5" customHeight="1" x14ac:dyDescent="0.25">
      <c r="A273" s="88" t="str">
        <f t="shared" si="49"/>
        <v/>
      </c>
      <c r="B273" s="131" t="str">
        <f t="shared" si="45"/>
        <v/>
      </c>
      <c r="C273" s="132" t="str">
        <f t="shared" si="50"/>
        <v/>
      </c>
      <c r="D273" s="132" t="str">
        <f t="shared" si="53"/>
        <v/>
      </c>
      <c r="E273" s="133" t="e">
        <f t="shared" si="46"/>
        <v>#VALUE!</v>
      </c>
      <c r="F273" s="132" t="e">
        <f t="shared" si="47"/>
        <v>#VALUE!</v>
      </c>
      <c r="G273" s="132" t="str">
        <f t="shared" si="51"/>
        <v/>
      </c>
      <c r="H273" s="132" t="str">
        <f t="shared" si="52"/>
        <v/>
      </c>
      <c r="I273" s="132" t="e">
        <f t="shared" si="48"/>
        <v>#VALUE!</v>
      </c>
      <c r="J273" s="132" t="e">
        <f>SUM($H$27:$H273)</f>
        <v>#VALUE!</v>
      </c>
      <c r="O273" s="140" t="e">
        <f>O278</f>
        <v>#VALUE!</v>
      </c>
      <c r="P273" s="141" t="e">
        <f t="shared" si="44"/>
        <v>#VALUE!</v>
      </c>
    </row>
    <row r="274" spans="1:16" s="88" customFormat="1" ht="13.5" customHeight="1" x14ac:dyDescent="0.25">
      <c r="A274" s="88" t="str">
        <f t="shared" si="49"/>
        <v/>
      </c>
      <c r="B274" s="131" t="str">
        <f t="shared" si="45"/>
        <v/>
      </c>
      <c r="C274" s="132" t="str">
        <f t="shared" si="50"/>
        <v/>
      </c>
      <c r="D274" s="132" t="str">
        <f t="shared" si="53"/>
        <v/>
      </c>
      <c r="E274" s="133" t="e">
        <f t="shared" si="46"/>
        <v>#VALUE!</v>
      </c>
      <c r="F274" s="132" t="e">
        <f t="shared" si="47"/>
        <v>#VALUE!</v>
      </c>
      <c r="G274" s="132" t="str">
        <f t="shared" si="51"/>
        <v/>
      </c>
      <c r="H274" s="132" t="str">
        <f t="shared" si="52"/>
        <v/>
      </c>
      <c r="I274" s="132" t="e">
        <f t="shared" si="48"/>
        <v>#VALUE!</v>
      </c>
      <c r="J274" s="132" t="e">
        <f>SUM($H$27:$H274)</f>
        <v>#VALUE!</v>
      </c>
      <c r="O274" s="140" t="e">
        <f>O278</f>
        <v>#VALUE!</v>
      </c>
      <c r="P274" s="141" t="e">
        <f t="shared" si="44"/>
        <v>#VALUE!</v>
      </c>
    </row>
    <row r="275" spans="1:16" s="88" customFormat="1" ht="13.5" customHeight="1" x14ac:dyDescent="0.25">
      <c r="A275" s="88" t="str">
        <f t="shared" si="49"/>
        <v/>
      </c>
      <c r="B275" s="131" t="str">
        <f t="shared" si="45"/>
        <v/>
      </c>
      <c r="C275" s="132" t="str">
        <f t="shared" si="50"/>
        <v/>
      </c>
      <c r="D275" s="132" t="str">
        <f t="shared" si="53"/>
        <v/>
      </c>
      <c r="E275" s="133" t="e">
        <f t="shared" si="46"/>
        <v>#VALUE!</v>
      </c>
      <c r="F275" s="132" t="e">
        <f t="shared" si="47"/>
        <v>#VALUE!</v>
      </c>
      <c r="G275" s="132" t="str">
        <f t="shared" si="51"/>
        <v/>
      </c>
      <c r="H275" s="132" t="str">
        <f t="shared" si="52"/>
        <v/>
      </c>
      <c r="I275" s="132" t="e">
        <f t="shared" si="48"/>
        <v>#VALUE!</v>
      </c>
      <c r="J275" s="132" t="e">
        <f>SUM($H$27:$H275)</f>
        <v>#VALUE!</v>
      </c>
      <c r="O275" s="140" t="e">
        <f>O278</f>
        <v>#VALUE!</v>
      </c>
      <c r="P275" s="141" t="e">
        <f t="shared" si="44"/>
        <v>#VALUE!</v>
      </c>
    </row>
    <row r="276" spans="1:16" s="88" customFormat="1" ht="13.5" customHeight="1" x14ac:dyDescent="0.25">
      <c r="A276" s="88" t="str">
        <f t="shared" si="49"/>
        <v/>
      </c>
      <c r="B276" s="131" t="str">
        <f t="shared" si="45"/>
        <v/>
      </c>
      <c r="C276" s="132" t="str">
        <f t="shared" si="50"/>
        <v/>
      </c>
      <c r="D276" s="132" t="str">
        <f t="shared" si="53"/>
        <v/>
      </c>
      <c r="E276" s="133" t="e">
        <f t="shared" si="46"/>
        <v>#VALUE!</v>
      </c>
      <c r="F276" s="132" t="e">
        <f t="shared" si="47"/>
        <v>#VALUE!</v>
      </c>
      <c r="G276" s="132" t="str">
        <f t="shared" si="51"/>
        <v/>
      </c>
      <c r="H276" s="132" t="str">
        <f t="shared" si="52"/>
        <v/>
      </c>
      <c r="I276" s="132" t="e">
        <f t="shared" si="48"/>
        <v>#VALUE!</v>
      </c>
      <c r="J276" s="132" t="e">
        <f>SUM($H$27:$H276)</f>
        <v>#VALUE!</v>
      </c>
      <c r="O276" s="140" t="e">
        <f>O278</f>
        <v>#VALUE!</v>
      </c>
      <c r="P276" s="141" t="e">
        <f t="shared" si="44"/>
        <v>#VALUE!</v>
      </c>
    </row>
    <row r="277" spans="1:16" s="88" customFormat="1" ht="13.5" customHeight="1" x14ac:dyDescent="0.25">
      <c r="A277" s="88" t="str">
        <f t="shared" si="49"/>
        <v/>
      </c>
      <c r="B277" s="131" t="str">
        <f t="shared" si="45"/>
        <v/>
      </c>
      <c r="C277" s="132" t="str">
        <f t="shared" si="50"/>
        <v/>
      </c>
      <c r="D277" s="132" t="str">
        <f t="shared" si="53"/>
        <v/>
      </c>
      <c r="E277" s="133" t="e">
        <f t="shared" si="46"/>
        <v>#VALUE!</v>
      </c>
      <c r="F277" s="132" t="e">
        <f t="shared" si="47"/>
        <v>#VALUE!</v>
      </c>
      <c r="G277" s="132" t="str">
        <f t="shared" si="51"/>
        <v/>
      </c>
      <c r="H277" s="132" t="str">
        <f t="shared" si="52"/>
        <v/>
      </c>
      <c r="I277" s="132" t="e">
        <f t="shared" si="48"/>
        <v>#VALUE!</v>
      </c>
      <c r="J277" s="132" t="e">
        <f>SUM($H$27:$H277)</f>
        <v>#VALUE!</v>
      </c>
      <c r="O277" s="140" t="e">
        <f>O278</f>
        <v>#VALUE!</v>
      </c>
      <c r="P277" s="141" t="e">
        <f t="shared" si="44"/>
        <v>#VALUE!</v>
      </c>
    </row>
    <row r="278" spans="1:16" s="88" customFormat="1" ht="13.5" customHeight="1" x14ac:dyDescent="0.25">
      <c r="A278" s="88" t="str">
        <f t="shared" si="49"/>
        <v/>
      </c>
      <c r="B278" s="136" t="str">
        <f t="shared" si="45"/>
        <v/>
      </c>
      <c r="C278" s="132" t="str">
        <f t="shared" si="50"/>
        <v/>
      </c>
      <c r="D278" s="132" t="str">
        <f t="shared" si="53"/>
        <v/>
      </c>
      <c r="E278" s="133" t="e">
        <f t="shared" si="46"/>
        <v>#VALUE!</v>
      </c>
      <c r="F278" s="132" t="e">
        <f t="shared" si="47"/>
        <v>#VALUE!</v>
      </c>
      <c r="G278" s="132" t="str">
        <f t="shared" si="51"/>
        <v/>
      </c>
      <c r="H278" s="132" t="str">
        <f t="shared" si="52"/>
        <v/>
      </c>
      <c r="I278" s="132" t="e">
        <f t="shared" si="48"/>
        <v>#VALUE!</v>
      </c>
      <c r="J278" s="132" t="e">
        <f>SUM($H$27:$H278)</f>
        <v>#VALUE!</v>
      </c>
      <c r="K278" s="135">
        <v>21</v>
      </c>
      <c r="L278" s="139" t="e">
        <f>AVERAGE(I266:I277)</f>
        <v>#VALUE!</v>
      </c>
      <c r="M278" s="143" t="e">
        <f>L278*H20</f>
        <v>#VALUE!</v>
      </c>
      <c r="N278" s="143" t="e">
        <f t="shared" ref="N278" si="59">M278/(1+H$19)</f>
        <v>#VALUE!</v>
      </c>
      <c r="O278" s="140" t="e">
        <f t="shared" si="57"/>
        <v>#VALUE!</v>
      </c>
      <c r="P278" s="141" t="e">
        <f t="shared" si="44"/>
        <v>#VALUE!</v>
      </c>
    </row>
    <row r="279" spans="1:16" s="88" customFormat="1" ht="13.5" customHeight="1" x14ac:dyDescent="0.25">
      <c r="A279" s="88" t="str">
        <f t="shared" si="49"/>
        <v/>
      </c>
      <c r="B279" s="131" t="str">
        <f t="shared" si="45"/>
        <v/>
      </c>
      <c r="C279" s="132" t="str">
        <f t="shared" si="50"/>
        <v/>
      </c>
      <c r="D279" s="132" t="str">
        <f t="shared" si="53"/>
        <v/>
      </c>
      <c r="E279" s="133" t="e">
        <f t="shared" si="46"/>
        <v>#VALUE!</v>
      </c>
      <c r="F279" s="132" t="e">
        <f t="shared" si="47"/>
        <v>#VALUE!</v>
      </c>
      <c r="G279" s="132" t="str">
        <f t="shared" si="51"/>
        <v/>
      </c>
      <c r="H279" s="132" t="str">
        <f t="shared" si="52"/>
        <v/>
      </c>
      <c r="I279" s="132" t="e">
        <f t="shared" si="48"/>
        <v>#VALUE!</v>
      </c>
      <c r="J279" s="132" t="e">
        <f>SUM($H$27:$H279)</f>
        <v>#VALUE!</v>
      </c>
      <c r="O279" s="140" t="e">
        <f>O290</f>
        <v>#VALUE!</v>
      </c>
      <c r="P279" s="141" t="e">
        <f t="shared" si="44"/>
        <v>#VALUE!</v>
      </c>
    </row>
    <row r="280" spans="1:16" s="88" customFormat="1" ht="13.5" customHeight="1" x14ac:dyDescent="0.25">
      <c r="A280" s="88" t="str">
        <f t="shared" si="49"/>
        <v/>
      </c>
      <c r="B280" s="131" t="str">
        <f t="shared" si="45"/>
        <v/>
      </c>
      <c r="C280" s="132" t="str">
        <f t="shared" si="50"/>
        <v/>
      </c>
      <c r="D280" s="132" t="str">
        <f t="shared" si="53"/>
        <v/>
      </c>
      <c r="E280" s="133" t="e">
        <f t="shared" si="46"/>
        <v>#VALUE!</v>
      </c>
      <c r="F280" s="132" t="e">
        <f t="shared" si="47"/>
        <v>#VALUE!</v>
      </c>
      <c r="G280" s="132" t="str">
        <f t="shared" si="51"/>
        <v/>
      </c>
      <c r="H280" s="132" t="str">
        <f t="shared" si="52"/>
        <v/>
      </c>
      <c r="I280" s="132" t="e">
        <f t="shared" si="48"/>
        <v>#VALUE!</v>
      </c>
      <c r="J280" s="132" t="e">
        <f>SUM($H$27:$H280)</f>
        <v>#VALUE!</v>
      </c>
      <c r="O280" s="140" t="e">
        <f>O290</f>
        <v>#VALUE!</v>
      </c>
      <c r="P280" s="141" t="e">
        <f t="shared" si="44"/>
        <v>#VALUE!</v>
      </c>
    </row>
    <row r="281" spans="1:16" s="88" customFormat="1" ht="13.5" customHeight="1" x14ac:dyDescent="0.25">
      <c r="A281" s="88" t="str">
        <f t="shared" si="49"/>
        <v/>
      </c>
      <c r="B281" s="131" t="str">
        <f t="shared" si="45"/>
        <v/>
      </c>
      <c r="C281" s="132" t="str">
        <f t="shared" si="50"/>
        <v/>
      </c>
      <c r="D281" s="132" t="str">
        <f t="shared" si="53"/>
        <v/>
      </c>
      <c r="E281" s="133" t="e">
        <f t="shared" si="46"/>
        <v>#VALUE!</v>
      </c>
      <c r="F281" s="132" t="e">
        <f t="shared" si="47"/>
        <v>#VALUE!</v>
      </c>
      <c r="G281" s="132" t="str">
        <f t="shared" si="51"/>
        <v/>
      </c>
      <c r="H281" s="132" t="str">
        <f t="shared" si="52"/>
        <v/>
      </c>
      <c r="I281" s="132" t="e">
        <f t="shared" si="48"/>
        <v>#VALUE!</v>
      </c>
      <c r="J281" s="132" t="e">
        <f>SUM($H$27:$H281)</f>
        <v>#VALUE!</v>
      </c>
      <c r="O281" s="140" t="e">
        <f>O290</f>
        <v>#VALUE!</v>
      </c>
      <c r="P281" s="141" t="e">
        <f t="shared" si="44"/>
        <v>#VALUE!</v>
      </c>
    </row>
    <row r="282" spans="1:16" s="88" customFormat="1" ht="13.5" customHeight="1" x14ac:dyDescent="0.25">
      <c r="A282" s="88" t="str">
        <f t="shared" si="49"/>
        <v/>
      </c>
      <c r="B282" s="131" t="str">
        <f t="shared" si="45"/>
        <v/>
      </c>
      <c r="C282" s="132" t="str">
        <f t="shared" si="50"/>
        <v/>
      </c>
      <c r="D282" s="132" t="str">
        <f t="shared" si="53"/>
        <v/>
      </c>
      <c r="E282" s="133" t="e">
        <f t="shared" si="46"/>
        <v>#VALUE!</v>
      </c>
      <c r="F282" s="132" t="e">
        <f t="shared" si="47"/>
        <v>#VALUE!</v>
      </c>
      <c r="G282" s="132" t="str">
        <f t="shared" si="51"/>
        <v/>
      </c>
      <c r="H282" s="132" t="str">
        <f t="shared" si="52"/>
        <v/>
      </c>
      <c r="I282" s="132" t="e">
        <f t="shared" si="48"/>
        <v>#VALUE!</v>
      </c>
      <c r="J282" s="132" t="e">
        <f>SUM($H$27:$H282)</f>
        <v>#VALUE!</v>
      </c>
      <c r="O282" s="140" t="e">
        <f>O290</f>
        <v>#VALUE!</v>
      </c>
      <c r="P282" s="141" t="e">
        <f t="shared" ref="P282:P345" si="60">I282/D$19</f>
        <v>#VALUE!</v>
      </c>
    </row>
    <row r="283" spans="1:16" s="88" customFormat="1" ht="13.5" customHeight="1" x14ac:dyDescent="0.25">
      <c r="A283" s="88" t="str">
        <f t="shared" si="49"/>
        <v/>
      </c>
      <c r="B283" s="131" t="str">
        <f t="shared" ref="B283:B346" si="61">IF(Pay_Num&lt;&gt;"",DATE(YEAR(Loan_Start),MONTH(Loan_Start)+(Pay_Num-1)*12/Num_Pmt_Per_Year,DAY(Loan_Start)),"")</f>
        <v/>
      </c>
      <c r="C283" s="132" t="str">
        <f t="shared" si="50"/>
        <v/>
      </c>
      <c r="D283" s="132" t="str">
        <f t="shared" si="53"/>
        <v/>
      </c>
      <c r="E283" s="133" t="e">
        <f t="shared" ref="E283:E346" si="62">IF(AND(Pay_Num&lt;&gt;"",Sched_Pay+Scheduled_Extra_Payments&lt;Beg_Bal),Scheduled_Extra_Payments,IF(AND(Pay_Num&lt;&gt;"",Beg_Bal-Sched_Pay&gt;0),Beg_Bal-Sched_Pay,IF(Pay_Num&lt;&gt;"",0,"")))</f>
        <v>#VALUE!</v>
      </c>
      <c r="F283" s="132" t="e">
        <f t="shared" ref="F283:F346" si="63">IF(AND(Pay_Num&lt;&gt;"",Sched_Pay+Extra_Pay&lt;Beg_Bal),Sched_Pay+Extra_Pay,IF(Pay_Num&lt;&gt;"",Beg_Bal,""))</f>
        <v>#VALUE!</v>
      </c>
      <c r="G283" s="132" t="str">
        <f t="shared" si="51"/>
        <v/>
      </c>
      <c r="H283" s="132" t="str">
        <f t="shared" si="52"/>
        <v/>
      </c>
      <c r="I283" s="132" t="e">
        <f t="shared" ref="I283:I346" si="64">IF(AND(Pay_Num&lt;&gt;"",Sched_Pay+Extra_Pay&lt;Beg_Bal),Beg_Bal-Princ,IF(Pay_Num&lt;&gt;"",0,""))</f>
        <v>#VALUE!</v>
      </c>
      <c r="J283" s="132" t="e">
        <f>SUM($H$27:$H283)</f>
        <v>#VALUE!</v>
      </c>
      <c r="O283" s="140" t="e">
        <f>O290</f>
        <v>#VALUE!</v>
      </c>
      <c r="P283" s="141" t="e">
        <f t="shared" si="60"/>
        <v>#VALUE!</v>
      </c>
    </row>
    <row r="284" spans="1:16" s="88" customFormat="1" ht="13.5" customHeight="1" x14ac:dyDescent="0.25">
      <c r="A284" s="88" t="str">
        <f t="shared" ref="A284:A347" si="65">IF(Values_Entered,A283+1,"")</f>
        <v/>
      </c>
      <c r="B284" s="131" t="str">
        <f t="shared" si="61"/>
        <v/>
      </c>
      <c r="C284" s="132" t="str">
        <f t="shared" ref="C284:C347" si="66">IF(Pay_Num&lt;&gt;"",I283,"")</f>
        <v/>
      </c>
      <c r="D284" s="132" t="str">
        <f t="shared" si="53"/>
        <v/>
      </c>
      <c r="E284" s="133" t="e">
        <f t="shared" si="62"/>
        <v>#VALUE!</v>
      </c>
      <c r="F284" s="132" t="e">
        <f t="shared" si="63"/>
        <v>#VALUE!</v>
      </c>
      <c r="G284" s="132" t="str">
        <f t="shared" ref="G284:G347" si="67">IF(Pay_Num&lt;&gt;"",Total_Pay-Int,"")</f>
        <v/>
      </c>
      <c r="H284" s="132" t="str">
        <f t="shared" ref="H284:H347" si="68">IF(Pay_Num&lt;&gt;"",Beg_Bal*Interest_Rate/Num_Pmt_Per_Year,"")</f>
        <v/>
      </c>
      <c r="I284" s="132" t="e">
        <f t="shared" si="64"/>
        <v>#VALUE!</v>
      </c>
      <c r="J284" s="132" t="e">
        <f>SUM($H$27:$H284)</f>
        <v>#VALUE!</v>
      </c>
      <c r="O284" s="140" t="e">
        <f>O290</f>
        <v>#VALUE!</v>
      </c>
      <c r="P284" s="141" t="e">
        <f t="shared" si="60"/>
        <v>#VALUE!</v>
      </c>
    </row>
    <row r="285" spans="1:16" s="88" customFormat="1" ht="13.5" customHeight="1" x14ac:dyDescent="0.25">
      <c r="A285" s="88" t="str">
        <f t="shared" si="65"/>
        <v/>
      </c>
      <c r="B285" s="131" t="str">
        <f t="shared" si="61"/>
        <v/>
      </c>
      <c r="C285" s="132" t="str">
        <f t="shared" si="66"/>
        <v/>
      </c>
      <c r="D285" s="132" t="str">
        <f t="shared" ref="D285:D348" si="69">IF(Pay_Num&lt;&gt;"",Scheduled_Monthly_Payment,"")</f>
        <v/>
      </c>
      <c r="E285" s="133" t="e">
        <f t="shared" si="62"/>
        <v>#VALUE!</v>
      </c>
      <c r="F285" s="132" t="e">
        <f t="shared" si="63"/>
        <v>#VALUE!</v>
      </c>
      <c r="G285" s="132" t="str">
        <f t="shared" si="67"/>
        <v/>
      </c>
      <c r="H285" s="132" t="str">
        <f t="shared" si="68"/>
        <v/>
      </c>
      <c r="I285" s="132" t="e">
        <f t="shared" si="64"/>
        <v>#VALUE!</v>
      </c>
      <c r="J285" s="132" t="e">
        <f>SUM($H$27:$H285)</f>
        <v>#VALUE!</v>
      </c>
      <c r="O285" s="140" t="e">
        <f>O290</f>
        <v>#VALUE!</v>
      </c>
      <c r="P285" s="141" t="e">
        <f t="shared" si="60"/>
        <v>#VALUE!</v>
      </c>
    </row>
    <row r="286" spans="1:16" s="88" customFormat="1" ht="13.5" customHeight="1" x14ac:dyDescent="0.25">
      <c r="A286" s="88" t="str">
        <f t="shared" si="65"/>
        <v/>
      </c>
      <c r="B286" s="131" t="str">
        <f t="shared" si="61"/>
        <v/>
      </c>
      <c r="C286" s="132" t="str">
        <f t="shared" si="66"/>
        <v/>
      </c>
      <c r="D286" s="132" t="str">
        <f t="shared" si="69"/>
        <v/>
      </c>
      <c r="E286" s="133" t="e">
        <f t="shared" si="62"/>
        <v>#VALUE!</v>
      </c>
      <c r="F286" s="132" t="e">
        <f t="shared" si="63"/>
        <v>#VALUE!</v>
      </c>
      <c r="G286" s="132" t="str">
        <f t="shared" si="67"/>
        <v/>
      </c>
      <c r="H286" s="132" t="str">
        <f t="shared" si="68"/>
        <v/>
      </c>
      <c r="I286" s="132" t="e">
        <f t="shared" si="64"/>
        <v>#VALUE!</v>
      </c>
      <c r="J286" s="132" t="e">
        <f>SUM($H$27:$H286)</f>
        <v>#VALUE!</v>
      </c>
      <c r="O286" s="140" t="e">
        <f>O290</f>
        <v>#VALUE!</v>
      </c>
      <c r="P286" s="141" t="e">
        <f t="shared" si="60"/>
        <v>#VALUE!</v>
      </c>
    </row>
    <row r="287" spans="1:16" s="88" customFormat="1" ht="13.5" customHeight="1" x14ac:dyDescent="0.25">
      <c r="A287" s="88" t="str">
        <f t="shared" si="65"/>
        <v/>
      </c>
      <c r="B287" s="131" t="str">
        <f t="shared" si="61"/>
        <v/>
      </c>
      <c r="C287" s="132" t="str">
        <f t="shared" si="66"/>
        <v/>
      </c>
      <c r="D287" s="132" t="str">
        <f t="shared" si="69"/>
        <v/>
      </c>
      <c r="E287" s="133" t="e">
        <f t="shared" si="62"/>
        <v>#VALUE!</v>
      </c>
      <c r="F287" s="132" t="e">
        <f t="shared" si="63"/>
        <v>#VALUE!</v>
      </c>
      <c r="G287" s="132" t="str">
        <f t="shared" si="67"/>
        <v/>
      </c>
      <c r="H287" s="132" t="str">
        <f t="shared" si="68"/>
        <v/>
      </c>
      <c r="I287" s="132" t="e">
        <f t="shared" si="64"/>
        <v>#VALUE!</v>
      </c>
      <c r="J287" s="132" t="e">
        <f>SUM($H$27:$H287)</f>
        <v>#VALUE!</v>
      </c>
      <c r="O287" s="140" t="e">
        <f>O290</f>
        <v>#VALUE!</v>
      </c>
      <c r="P287" s="141" t="e">
        <f t="shared" si="60"/>
        <v>#VALUE!</v>
      </c>
    </row>
    <row r="288" spans="1:16" s="88" customFormat="1" ht="13.5" customHeight="1" x14ac:dyDescent="0.25">
      <c r="A288" s="88" t="str">
        <f t="shared" si="65"/>
        <v/>
      </c>
      <c r="B288" s="131" t="str">
        <f t="shared" si="61"/>
        <v/>
      </c>
      <c r="C288" s="132" t="str">
        <f t="shared" si="66"/>
        <v/>
      </c>
      <c r="D288" s="132" t="str">
        <f t="shared" si="69"/>
        <v/>
      </c>
      <c r="E288" s="133" t="e">
        <f t="shared" si="62"/>
        <v>#VALUE!</v>
      </c>
      <c r="F288" s="132" t="e">
        <f t="shared" si="63"/>
        <v>#VALUE!</v>
      </c>
      <c r="G288" s="132" t="str">
        <f t="shared" si="67"/>
        <v/>
      </c>
      <c r="H288" s="132" t="str">
        <f t="shared" si="68"/>
        <v/>
      </c>
      <c r="I288" s="132" t="e">
        <f t="shared" si="64"/>
        <v>#VALUE!</v>
      </c>
      <c r="J288" s="132" t="e">
        <f>SUM($H$27:$H288)</f>
        <v>#VALUE!</v>
      </c>
      <c r="O288" s="140" t="e">
        <f>O290</f>
        <v>#VALUE!</v>
      </c>
      <c r="P288" s="141" t="e">
        <f t="shared" si="60"/>
        <v>#VALUE!</v>
      </c>
    </row>
    <row r="289" spans="1:16" s="88" customFormat="1" ht="13.5" customHeight="1" x14ac:dyDescent="0.25">
      <c r="A289" s="88" t="str">
        <f t="shared" si="65"/>
        <v/>
      </c>
      <c r="B289" s="131" t="str">
        <f t="shared" si="61"/>
        <v/>
      </c>
      <c r="C289" s="132" t="str">
        <f t="shared" si="66"/>
        <v/>
      </c>
      <c r="D289" s="132" t="str">
        <f t="shared" si="69"/>
        <v/>
      </c>
      <c r="E289" s="133" t="e">
        <f t="shared" si="62"/>
        <v>#VALUE!</v>
      </c>
      <c r="F289" s="132" t="e">
        <f t="shared" si="63"/>
        <v>#VALUE!</v>
      </c>
      <c r="G289" s="132" t="str">
        <f t="shared" si="67"/>
        <v/>
      </c>
      <c r="H289" s="132" t="str">
        <f t="shared" si="68"/>
        <v/>
      </c>
      <c r="I289" s="132" t="e">
        <f t="shared" si="64"/>
        <v>#VALUE!</v>
      </c>
      <c r="J289" s="132" t="e">
        <f>SUM($H$27:$H289)</f>
        <v>#VALUE!</v>
      </c>
      <c r="O289" s="140" t="e">
        <f>O290</f>
        <v>#VALUE!</v>
      </c>
      <c r="P289" s="141" t="e">
        <f t="shared" si="60"/>
        <v>#VALUE!</v>
      </c>
    </row>
    <row r="290" spans="1:16" s="88" customFormat="1" ht="13.5" customHeight="1" x14ac:dyDescent="0.25">
      <c r="A290" s="88" t="str">
        <f t="shared" si="65"/>
        <v/>
      </c>
      <c r="B290" s="136" t="str">
        <f t="shared" si="61"/>
        <v/>
      </c>
      <c r="C290" s="132" t="str">
        <f t="shared" si="66"/>
        <v/>
      </c>
      <c r="D290" s="132" t="str">
        <f t="shared" si="69"/>
        <v/>
      </c>
      <c r="E290" s="133" t="e">
        <f t="shared" si="62"/>
        <v>#VALUE!</v>
      </c>
      <c r="F290" s="132" t="e">
        <f t="shared" si="63"/>
        <v>#VALUE!</v>
      </c>
      <c r="G290" s="132" t="str">
        <f t="shared" si="67"/>
        <v/>
      </c>
      <c r="H290" s="132" t="str">
        <f t="shared" si="68"/>
        <v/>
      </c>
      <c r="I290" s="132" t="e">
        <f t="shared" si="64"/>
        <v>#VALUE!</v>
      </c>
      <c r="J290" s="132" t="e">
        <f>SUM($H$27:$H290)</f>
        <v>#VALUE!</v>
      </c>
      <c r="K290" s="135">
        <v>22</v>
      </c>
      <c r="L290" s="139" t="e">
        <f>AVERAGE(I278:I289)</f>
        <v>#VALUE!</v>
      </c>
      <c r="M290" s="143" t="e">
        <f>L290*H20</f>
        <v>#VALUE!</v>
      </c>
      <c r="N290" s="143" t="e">
        <f t="shared" ref="N290" si="70">M290/(1+H$19)</f>
        <v>#VALUE!</v>
      </c>
      <c r="O290" s="140" t="e">
        <f t="shared" si="57"/>
        <v>#VALUE!</v>
      </c>
      <c r="P290" s="141" t="e">
        <f t="shared" si="60"/>
        <v>#VALUE!</v>
      </c>
    </row>
    <row r="291" spans="1:16" s="88" customFormat="1" ht="13.5" customHeight="1" x14ac:dyDescent="0.25">
      <c r="A291" s="88" t="str">
        <f t="shared" si="65"/>
        <v/>
      </c>
      <c r="B291" s="131" t="str">
        <f t="shared" si="61"/>
        <v/>
      </c>
      <c r="C291" s="132" t="str">
        <f t="shared" si="66"/>
        <v/>
      </c>
      <c r="D291" s="132" t="str">
        <f t="shared" si="69"/>
        <v/>
      </c>
      <c r="E291" s="133" t="e">
        <f t="shared" si="62"/>
        <v>#VALUE!</v>
      </c>
      <c r="F291" s="132" t="e">
        <f t="shared" si="63"/>
        <v>#VALUE!</v>
      </c>
      <c r="G291" s="132" t="str">
        <f t="shared" si="67"/>
        <v/>
      </c>
      <c r="H291" s="132" t="str">
        <f t="shared" si="68"/>
        <v/>
      </c>
      <c r="I291" s="132" t="e">
        <f t="shared" si="64"/>
        <v>#VALUE!</v>
      </c>
      <c r="J291" s="132" t="e">
        <f>SUM($H$27:$H291)</f>
        <v>#VALUE!</v>
      </c>
      <c r="O291" s="140" t="e">
        <f>O302</f>
        <v>#VALUE!</v>
      </c>
      <c r="P291" s="141" t="e">
        <f t="shared" si="60"/>
        <v>#VALUE!</v>
      </c>
    </row>
    <row r="292" spans="1:16" s="88" customFormat="1" ht="13.5" customHeight="1" x14ac:dyDescent="0.25">
      <c r="A292" s="88" t="str">
        <f t="shared" si="65"/>
        <v/>
      </c>
      <c r="B292" s="131" t="str">
        <f t="shared" si="61"/>
        <v/>
      </c>
      <c r="C292" s="132" t="str">
        <f t="shared" si="66"/>
        <v/>
      </c>
      <c r="D292" s="132" t="str">
        <f t="shared" si="69"/>
        <v/>
      </c>
      <c r="E292" s="133" t="e">
        <f t="shared" si="62"/>
        <v>#VALUE!</v>
      </c>
      <c r="F292" s="132" t="e">
        <f t="shared" si="63"/>
        <v>#VALUE!</v>
      </c>
      <c r="G292" s="132" t="str">
        <f t="shared" si="67"/>
        <v/>
      </c>
      <c r="H292" s="132" t="str">
        <f t="shared" si="68"/>
        <v/>
      </c>
      <c r="I292" s="132" t="e">
        <f t="shared" si="64"/>
        <v>#VALUE!</v>
      </c>
      <c r="J292" s="132" t="e">
        <f>SUM($H$27:$H292)</f>
        <v>#VALUE!</v>
      </c>
      <c r="O292" s="140" t="e">
        <f>O302</f>
        <v>#VALUE!</v>
      </c>
      <c r="P292" s="141" t="e">
        <f t="shared" si="60"/>
        <v>#VALUE!</v>
      </c>
    </row>
    <row r="293" spans="1:16" s="88" customFormat="1" ht="13.5" customHeight="1" x14ac:dyDescent="0.25">
      <c r="A293" s="88" t="str">
        <f t="shared" si="65"/>
        <v/>
      </c>
      <c r="B293" s="131" t="str">
        <f t="shared" si="61"/>
        <v/>
      </c>
      <c r="C293" s="132" t="str">
        <f t="shared" si="66"/>
        <v/>
      </c>
      <c r="D293" s="132" t="str">
        <f t="shared" si="69"/>
        <v/>
      </c>
      <c r="E293" s="133" t="e">
        <f t="shared" si="62"/>
        <v>#VALUE!</v>
      </c>
      <c r="F293" s="132" t="e">
        <f t="shared" si="63"/>
        <v>#VALUE!</v>
      </c>
      <c r="G293" s="132" t="str">
        <f t="shared" si="67"/>
        <v/>
      </c>
      <c r="H293" s="132" t="str">
        <f t="shared" si="68"/>
        <v/>
      </c>
      <c r="I293" s="132" t="e">
        <f t="shared" si="64"/>
        <v>#VALUE!</v>
      </c>
      <c r="J293" s="132" t="e">
        <f>SUM($H$27:$H293)</f>
        <v>#VALUE!</v>
      </c>
      <c r="O293" s="140" t="e">
        <f>O302</f>
        <v>#VALUE!</v>
      </c>
      <c r="P293" s="141" t="e">
        <f t="shared" si="60"/>
        <v>#VALUE!</v>
      </c>
    </row>
    <row r="294" spans="1:16" s="88" customFormat="1" ht="13.5" customHeight="1" x14ac:dyDescent="0.25">
      <c r="A294" s="88" t="str">
        <f t="shared" si="65"/>
        <v/>
      </c>
      <c r="B294" s="131" t="str">
        <f t="shared" si="61"/>
        <v/>
      </c>
      <c r="C294" s="132" t="str">
        <f t="shared" si="66"/>
        <v/>
      </c>
      <c r="D294" s="132" t="str">
        <f t="shared" si="69"/>
        <v/>
      </c>
      <c r="E294" s="133" t="e">
        <f t="shared" si="62"/>
        <v>#VALUE!</v>
      </c>
      <c r="F294" s="132" t="e">
        <f t="shared" si="63"/>
        <v>#VALUE!</v>
      </c>
      <c r="G294" s="132" t="str">
        <f t="shared" si="67"/>
        <v/>
      </c>
      <c r="H294" s="132" t="str">
        <f t="shared" si="68"/>
        <v/>
      </c>
      <c r="I294" s="132" t="e">
        <f t="shared" si="64"/>
        <v>#VALUE!</v>
      </c>
      <c r="J294" s="132" t="e">
        <f>SUM($H$27:$H294)</f>
        <v>#VALUE!</v>
      </c>
      <c r="O294" s="140" t="e">
        <f>O302</f>
        <v>#VALUE!</v>
      </c>
      <c r="P294" s="141" t="e">
        <f t="shared" si="60"/>
        <v>#VALUE!</v>
      </c>
    </row>
    <row r="295" spans="1:16" s="88" customFormat="1" ht="13.5" customHeight="1" x14ac:dyDescent="0.25">
      <c r="A295" s="88" t="str">
        <f t="shared" si="65"/>
        <v/>
      </c>
      <c r="B295" s="131" t="str">
        <f t="shared" si="61"/>
        <v/>
      </c>
      <c r="C295" s="132" t="str">
        <f t="shared" si="66"/>
        <v/>
      </c>
      <c r="D295" s="132" t="str">
        <f t="shared" si="69"/>
        <v/>
      </c>
      <c r="E295" s="133" t="e">
        <f t="shared" si="62"/>
        <v>#VALUE!</v>
      </c>
      <c r="F295" s="132" t="e">
        <f t="shared" si="63"/>
        <v>#VALUE!</v>
      </c>
      <c r="G295" s="132" t="str">
        <f t="shared" si="67"/>
        <v/>
      </c>
      <c r="H295" s="132" t="str">
        <f t="shared" si="68"/>
        <v/>
      </c>
      <c r="I295" s="132" t="e">
        <f t="shared" si="64"/>
        <v>#VALUE!</v>
      </c>
      <c r="J295" s="132" t="e">
        <f>SUM($H$27:$H295)</f>
        <v>#VALUE!</v>
      </c>
      <c r="O295" s="140" t="e">
        <f>O302</f>
        <v>#VALUE!</v>
      </c>
      <c r="P295" s="141" t="e">
        <f t="shared" si="60"/>
        <v>#VALUE!</v>
      </c>
    </row>
    <row r="296" spans="1:16" s="88" customFormat="1" ht="13.5" customHeight="1" x14ac:dyDescent="0.25">
      <c r="A296" s="88" t="str">
        <f t="shared" si="65"/>
        <v/>
      </c>
      <c r="B296" s="131" t="str">
        <f t="shared" si="61"/>
        <v/>
      </c>
      <c r="C296" s="132" t="str">
        <f t="shared" si="66"/>
        <v/>
      </c>
      <c r="D296" s="132" t="str">
        <f t="shared" si="69"/>
        <v/>
      </c>
      <c r="E296" s="133" t="e">
        <f t="shared" si="62"/>
        <v>#VALUE!</v>
      </c>
      <c r="F296" s="132" t="e">
        <f t="shared" si="63"/>
        <v>#VALUE!</v>
      </c>
      <c r="G296" s="132" t="str">
        <f t="shared" si="67"/>
        <v/>
      </c>
      <c r="H296" s="132" t="str">
        <f t="shared" si="68"/>
        <v/>
      </c>
      <c r="I296" s="132" t="e">
        <f t="shared" si="64"/>
        <v>#VALUE!</v>
      </c>
      <c r="J296" s="132" t="e">
        <f>SUM($H$27:$H296)</f>
        <v>#VALUE!</v>
      </c>
      <c r="O296" s="140" t="e">
        <f>O302</f>
        <v>#VALUE!</v>
      </c>
      <c r="P296" s="141" t="e">
        <f t="shared" si="60"/>
        <v>#VALUE!</v>
      </c>
    </row>
    <row r="297" spans="1:16" s="88" customFormat="1" ht="13.5" customHeight="1" x14ac:dyDescent="0.25">
      <c r="A297" s="88" t="str">
        <f t="shared" si="65"/>
        <v/>
      </c>
      <c r="B297" s="131" t="str">
        <f t="shared" si="61"/>
        <v/>
      </c>
      <c r="C297" s="132" t="str">
        <f t="shared" si="66"/>
        <v/>
      </c>
      <c r="D297" s="132" t="str">
        <f t="shared" si="69"/>
        <v/>
      </c>
      <c r="E297" s="133" t="e">
        <f t="shared" si="62"/>
        <v>#VALUE!</v>
      </c>
      <c r="F297" s="132" t="e">
        <f t="shared" si="63"/>
        <v>#VALUE!</v>
      </c>
      <c r="G297" s="132" t="str">
        <f t="shared" si="67"/>
        <v/>
      </c>
      <c r="H297" s="132" t="str">
        <f t="shared" si="68"/>
        <v/>
      </c>
      <c r="I297" s="132" t="e">
        <f t="shared" si="64"/>
        <v>#VALUE!</v>
      </c>
      <c r="J297" s="132" t="e">
        <f>SUM($H$27:$H297)</f>
        <v>#VALUE!</v>
      </c>
      <c r="O297" s="140" t="e">
        <f>O302</f>
        <v>#VALUE!</v>
      </c>
      <c r="P297" s="141" t="e">
        <f t="shared" si="60"/>
        <v>#VALUE!</v>
      </c>
    </row>
    <row r="298" spans="1:16" s="88" customFormat="1" ht="13.5" customHeight="1" x14ac:dyDescent="0.25">
      <c r="A298" s="88" t="str">
        <f t="shared" si="65"/>
        <v/>
      </c>
      <c r="B298" s="131" t="str">
        <f t="shared" si="61"/>
        <v/>
      </c>
      <c r="C298" s="132" t="str">
        <f t="shared" si="66"/>
        <v/>
      </c>
      <c r="D298" s="132" t="str">
        <f t="shared" si="69"/>
        <v/>
      </c>
      <c r="E298" s="133" t="e">
        <f t="shared" si="62"/>
        <v>#VALUE!</v>
      </c>
      <c r="F298" s="132" t="e">
        <f t="shared" si="63"/>
        <v>#VALUE!</v>
      </c>
      <c r="G298" s="132" t="str">
        <f t="shared" si="67"/>
        <v/>
      </c>
      <c r="H298" s="132" t="str">
        <f t="shared" si="68"/>
        <v/>
      </c>
      <c r="I298" s="132" t="e">
        <f t="shared" si="64"/>
        <v>#VALUE!</v>
      </c>
      <c r="J298" s="132" t="e">
        <f>SUM($H$27:$H298)</f>
        <v>#VALUE!</v>
      </c>
      <c r="O298" s="140" t="e">
        <f>O302</f>
        <v>#VALUE!</v>
      </c>
      <c r="P298" s="141" t="e">
        <f t="shared" si="60"/>
        <v>#VALUE!</v>
      </c>
    </row>
    <row r="299" spans="1:16" s="88" customFormat="1" ht="13.5" customHeight="1" x14ac:dyDescent="0.25">
      <c r="A299" s="88" t="str">
        <f t="shared" si="65"/>
        <v/>
      </c>
      <c r="B299" s="131" t="str">
        <f t="shared" si="61"/>
        <v/>
      </c>
      <c r="C299" s="132" t="str">
        <f t="shared" si="66"/>
        <v/>
      </c>
      <c r="D299" s="132" t="str">
        <f t="shared" si="69"/>
        <v/>
      </c>
      <c r="E299" s="133" t="e">
        <f t="shared" si="62"/>
        <v>#VALUE!</v>
      </c>
      <c r="F299" s="132" t="e">
        <f t="shared" si="63"/>
        <v>#VALUE!</v>
      </c>
      <c r="G299" s="132" t="str">
        <f t="shared" si="67"/>
        <v/>
      </c>
      <c r="H299" s="132" t="str">
        <f t="shared" si="68"/>
        <v/>
      </c>
      <c r="I299" s="132" t="e">
        <f t="shared" si="64"/>
        <v>#VALUE!</v>
      </c>
      <c r="J299" s="132" t="e">
        <f>SUM($H$27:$H299)</f>
        <v>#VALUE!</v>
      </c>
      <c r="O299" s="140" t="e">
        <f>O302</f>
        <v>#VALUE!</v>
      </c>
      <c r="P299" s="141" t="e">
        <f t="shared" si="60"/>
        <v>#VALUE!</v>
      </c>
    </row>
    <row r="300" spans="1:16" s="88" customFormat="1" ht="13.5" customHeight="1" x14ac:dyDescent="0.25">
      <c r="A300" s="88" t="str">
        <f t="shared" si="65"/>
        <v/>
      </c>
      <c r="B300" s="131" t="str">
        <f t="shared" si="61"/>
        <v/>
      </c>
      <c r="C300" s="132" t="str">
        <f t="shared" si="66"/>
        <v/>
      </c>
      <c r="D300" s="132" t="str">
        <f t="shared" si="69"/>
        <v/>
      </c>
      <c r="E300" s="133" t="e">
        <f t="shared" si="62"/>
        <v>#VALUE!</v>
      </c>
      <c r="F300" s="132" t="e">
        <f t="shared" si="63"/>
        <v>#VALUE!</v>
      </c>
      <c r="G300" s="132" t="str">
        <f t="shared" si="67"/>
        <v/>
      </c>
      <c r="H300" s="132" t="str">
        <f t="shared" si="68"/>
        <v/>
      </c>
      <c r="I300" s="132" t="e">
        <f t="shared" si="64"/>
        <v>#VALUE!</v>
      </c>
      <c r="J300" s="132" t="e">
        <f>SUM($H$27:$H300)</f>
        <v>#VALUE!</v>
      </c>
      <c r="O300" s="140" t="e">
        <f>O302</f>
        <v>#VALUE!</v>
      </c>
      <c r="P300" s="141" t="e">
        <f t="shared" si="60"/>
        <v>#VALUE!</v>
      </c>
    </row>
    <row r="301" spans="1:16" s="88" customFormat="1" ht="13.5" customHeight="1" x14ac:dyDescent="0.25">
      <c r="A301" s="88" t="str">
        <f t="shared" si="65"/>
        <v/>
      </c>
      <c r="B301" s="131" t="str">
        <f t="shared" si="61"/>
        <v/>
      </c>
      <c r="C301" s="132" t="str">
        <f t="shared" si="66"/>
        <v/>
      </c>
      <c r="D301" s="132" t="str">
        <f t="shared" si="69"/>
        <v/>
      </c>
      <c r="E301" s="133" t="e">
        <f t="shared" si="62"/>
        <v>#VALUE!</v>
      </c>
      <c r="F301" s="132" t="e">
        <f t="shared" si="63"/>
        <v>#VALUE!</v>
      </c>
      <c r="G301" s="132" t="str">
        <f t="shared" si="67"/>
        <v/>
      </c>
      <c r="H301" s="132" t="str">
        <f t="shared" si="68"/>
        <v/>
      </c>
      <c r="I301" s="132" t="e">
        <f t="shared" si="64"/>
        <v>#VALUE!</v>
      </c>
      <c r="J301" s="132" t="e">
        <f>SUM($H$27:$H301)</f>
        <v>#VALUE!</v>
      </c>
      <c r="O301" s="140" t="e">
        <f>O302</f>
        <v>#VALUE!</v>
      </c>
      <c r="P301" s="141" t="e">
        <f t="shared" si="60"/>
        <v>#VALUE!</v>
      </c>
    </row>
    <row r="302" spans="1:16" s="88" customFormat="1" ht="13.5" customHeight="1" x14ac:dyDescent="0.25">
      <c r="A302" s="88" t="str">
        <f t="shared" si="65"/>
        <v/>
      </c>
      <c r="B302" s="136" t="str">
        <f t="shared" si="61"/>
        <v/>
      </c>
      <c r="C302" s="132" t="str">
        <f t="shared" si="66"/>
        <v/>
      </c>
      <c r="D302" s="132" t="str">
        <f t="shared" si="69"/>
        <v/>
      </c>
      <c r="E302" s="133" t="e">
        <f t="shared" si="62"/>
        <v>#VALUE!</v>
      </c>
      <c r="F302" s="132" t="e">
        <f t="shared" si="63"/>
        <v>#VALUE!</v>
      </c>
      <c r="G302" s="132" t="str">
        <f t="shared" si="67"/>
        <v/>
      </c>
      <c r="H302" s="132" t="str">
        <f t="shared" si="68"/>
        <v/>
      </c>
      <c r="I302" s="132" t="e">
        <f t="shared" si="64"/>
        <v>#VALUE!</v>
      </c>
      <c r="J302" s="132" t="e">
        <f>SUM($H$27:$H302)</f>
        <v>#VALUE!</v>
      </c>
      <c r="K302" s="135">
        <v>23</v>
      </c>
      <c r="L302" s="139" t="e">
        <f>AVERAGE(I290:I301)</f>
        <v>#VALUE!</v>
      </c>
      <c r="M302" s="143" t="e">
        <f>L302*H20</f>
        <v>#VALUE!</v>
      </c>
      <c r="N302" s="143" t="e">
        <f t="shared" ref="N302" si="71">M302/(1+H$19)</f>
        <v>#VALUE!</v>
      </c>
      <c r="O302" s="140" t="e">
        <f t="shared" si="57"/>
        <v>#VALUE!</v>
      </c>
      <c r="P302" s="141" t="e">
        <f t="shared" si="60"/>
        <v>#VALUE!</v>
      </c>
    </row>
    <row r="303" spans="1:16" s="88" customFormat="1" ht="13.5" customHeight="1" x14ac:dyDescent="0.25">
      <c r="A303" s="88" t="str">
        <f t="shared" si="65"/>
        <v/>
      </c>
      <c r="B303" s="131" t="str">
        <f t="shared" si="61"/>
        <v/>
      </c>
      <c r="C303" s="132" t="str">
        <f t="shared" si="66"/>
        <v/>
      </c>
      <c r="D303" s="132" t="str">
        <f t="shared" si="69"/>
        <v/>
      </c>
      <c r="E303" s="133" t="e">
        <f t="shared" si="62"/>
        <v>#VALUE!</v>
      </c>
      <c r="F303" s="132" t="e">
        <f t="shared" si="63"/>
        <v>#VALUE!</v>
      </c>
      <c r="G303" s="132" t="str">
        <f t="shared" si="67"/>
        <v/>
      </c>
      <c r="H303" s="132" t="str">
        <f t="shared" si="68"/>
        <v/>
      </c>
      <c r="I303" s="132" t="e">
        <f t="shared" si="64"/>
        <v>#VALUE!</v>
      </c>
      <c r="J303" s="132" t="e">
        <f>SUM($H$27:$H303)</f>
        <v>#VALUE!</v>
      </c>
      <c r="O303" s="140" t="e">
        <f>O314</f>
        <v>#VALUE!</v>
      </c>
      <c r="P303" s="141" t="e">
        <f t="shared" si="60"/>
        <v>#VALUE!</v>
      </c>
    </row>
    <row r="304" spans="1:16" s="88" customFormat="1" ht="13.5" customHeight="1" x14ac:dyDescent="0.25">
      <c r="A304" s="88" t="str">
        <f t="shared" si="65"/>
        <v/>
      </c>
      <c r="B304" s="131" t="str">
        <f t="shared" si="61"/>
        <v/>
      </c>
      <c r="C304" s="132" t="str">
        <f t="shared" si="66"/>
        <v/>
      </c>
      <c r="D304" s="132" t="str">
        <f t="shared" si="69"/>
        <v/>
      </c>
      <c r="E304" s="133" t="e">
        <f t="shared" si="62"/>
        <v>#VALUE!</v>
      </c>
      <c r="F304" s="132" t="e">
        <f t="shared" si="63"/>
        <v>#VALUE!</v>
      </c>
      <c r="G304" s="132" t="str">
        <f t="shared" si="67"/>
        <v/>
      </c>
      <c r="H304" s="132" t="str">
        <f t="shared" si="68"/>
        <v/>
      </c>
      <c r="I304" s="132" t="e">
        <f t="shared" si="64"/>
        <v>#VALUE!</v>
      </c>
      <c r="J304" s="132" t="e">
        <f>SUM($H$27:$H304)</f>
        <v>#VALUE!</v>
      </c>
      <c r="O304" s="140" t="e">
        <f>O314</f>
        <v>#VALUE!</v>
      </c>
      <c r="P304" s="141" t="e">
        <f t="shared" si="60"/>
        <v>#VALUE!</v>
      </c>
    </row>
    <row r="305" spans="1:16" s="88" customFormat="1" ht="13.5" customHeight="1" x14ac:dyDescent="0.25">
      <c r="A305" s="88" t="str">
        <f t="shared" si="65"/>
        <v/>
      </c>
      <c r="B305" s="131" t="str">
        <f t="shared" si="61"/>
        <v/>
      </c>
      <c r="C305" s="132" t="str">
        <f t="shared" si="66"/>
        <v/>
      </c>
      <c r="D305" s="132" t="str">
        <f t="shared" si="69"/>
        <v/>
      </c>
      <c r="E305" s="133" t="e">
        <f t="shared" si="62"/>
        <v>#VALUE!</v>
      </c>
      <c r="F305" s="132" t="e">
        <f t="shared" si="63"/>
        <v>#VALUE!</v>
      </c>
      <c r="G305" s="132" t="str">
        <f t="shared" si="67"/>
        <v/>
      </c>
      <c r="H305" s="132" t="str">
        <f t="shared" si="68"/>
        <v/>
      </c>
      <c r="I305" s="132" t="e">
        <f t="shared" si="64"/>
        <v>#VALUE!</v>
      </c>
      <c r="J305" s="132" t="e">
        <f>SUM($H$27:$H305)</f>
        <v>#VALUE!</v>
      </c>
      <c r="O305" s="140" t="e">
        <f>O314</f>
        <v>#VALUE!</v>
      </c>
      <c r="P305" s="141" t="e">
        <f t="shared" si="60"/>
        <v>#VALUE!</v>
      </c>
    </row>
    <row r="306" spans="1:16" s="88" customFormat="1" ht="13.5" customHeight="1" x14ac:dyDescent="0.25">
      <c r="A306" s="88" t="str">
        <f t="shared" si="65"/>
        <v/>
      </c>
      <c r="B306" s="131" t="str">
        <f t="shared" si="61"/>
        <v/>
      </c>
      <c r="C306" s="132" t="str">
        <f t="shared" si="66"/>
        <v/>
      </c>
      <c r="D306" s="132" t="str">
        <f t="shared" si="69"/>
        <v/>
      </c>
      <c r="E306" s="133" t="e">
        <f t="shared" si="62"/>
        <v>#VALUE!</v>
      </c>
      <c r="F306" s="132" t="e">
        <f t="shared" si="63"/>
        <v>#VALUE!</v>
      </c>
      <c r="G306" s="132" t="str">
        <f t="shared" si="67"/>
        <v/>
      </c>
      <c r="H306" s="132" t="str">
        <f t="shared" si="68"/>
        <v/>
      </c>
      <c r="I306" s="132" t="e">
        <f t="shared" si="64"/>
        <v>#VALUE!</v>
      </c>
      <c r="J306" s="132" t="e">
        <f>SUM($H$27:$H306)</f>
        <v>#VALUE!</v>
      </c>
      <c r="O306" s="140" t="e">
        <f>O314</f>
        <v>#VALUE!</v>
      </c>
      <c r="P306" s="141" t="e">
        <f t="shared" si="60"/>
        <v>#VALUE!</v>
      </c>
    </row>
    <row r="307" spans="1:16" s="88" customFormat="1" ht="13.5" customHeight="1" x14ac:dyDescent="0.25">
      <c r="A307" s="88" t="str">
        <f t="shared" si="65"/>
        <v/>
      </c>
      <c r="B307" s="131" t="str">
        <f t="shared" si="61"/>
        <v/>
      </c>
      <c r="C307" s="132" t="str">
        <f t="shared" si="66"/>
        <v/>
      </c>
      <c r="D307" s="132" t="str">
        <f t="shared" si="69"/>
        <v/>
      </c>
      <c r="E307" s="133" t="e">
        <f t="shared" si="62"/>
        <v>#VALUE!</v>
      </c>
      <c r="F307" s="132" t="e">
        <f t="shared" si="63"/>
        <v>#VALUE!</v>
      </c>
      <c r="G307" s="132" t="str">
        <f t="shared" si="67"/>
        <v/>
      </c>
      <c r="H307" s="132" t="str">
        <f t="shared" si="68"/>
        <v/>
      </c>
      <c r="I307" s="132" t="e">
        <f t="shared" si="64"/>
        <v>#VALUE!</v>
      </c>
      <c r="J307" s="132" t="e">
        <f>SUM($H$27:$H307)</f>
        <v>#VALUE!</v>
      </c>
      <c r="O307" s="140" t="e">
        <f>O314</f>
        <v>#VALUE!</v>
      </c>
      <c r="P307" s="141" t="e">
        <f t="shared" si="60"/>
        <v>#VALUE!</v>
      </c>
    </row>
    <row r="308" spans="1:16" s="88" customFormat="1" ht="13.5" customHeight="1" x14ac:dyDescent="0.25">
      <c r="A308" s="88" t="str">
        <f t="shared" si="65"/>
        <v/>
      </c>
      <c r="B308" s="131" t="str">
        <f t="shared" si="61"/>
        <v/>
      </c>
      <c r="C308" s="132" t="str">
        <f t="shared" si="66"/>
        <v/>
      </c>
      <c r="D308" s="132" t="str">
        <f t="shared" si="69"/>
        <v/>
      </c>
      <c r="E308" s="133" t="e">
        <f t="shared" si="62"/>
        <v>#VALUE!</v>
      </c>
      <c r="F308" s="132" t="e">
        <f t="shared" si="63"/>
        <v>#VALUE!</v>
      </c>
      <c r="G308" s="132" t="str">
        <f t="shared" si="67"/>
        <v/>
      </c>
      <c r="H308" s="132" t="str">
        <f t="shared" si="68"/>
        <v/>
      </c>
      <c r="I308" s="132" t="e">
        <f t="shared" si="64"/>
        <v>#VALUE!</v>
      </c>
      <c r="J308" s="132" t="e">
        <f>SUM($H$27:$H308)</f>
        <v>#VALUE!</v>
      </c>
      <c r="O308" s="140" t="e">
        <f>O314</f>
        <v>#VALUE!</v>
      </c>
      <c r="P308" s="141" t="e">
        <f t="shared" si="60"/>
        <v>#VALUE!</v>
      </c>
    </row>
    <row r="309" spans="1:16" s="88" customFormat="1" ht="13.5" customHeight="1" x14ac:dyDescent="0.25">
      <c r="A309" s="88" t="str">
        <f t="shared" si="65"/>
        <v/>
      </c>
      <c r="B309" s="131" t="str">
        <f t="shared" si="61"/>
        <v/>
      </c>
      <c r="C309" s="132" t="str">
        <f t="shared" si="66"/>
        <v/>
      </c>
      <c r="D309" s="132" t="str">
        <f t="shared" si="69"/>
        <v/>
      </c>
      <c r="E309" s="133" t="e">
        <f t="shared" si="62"/>
        <v>#VALUE!</v>
      </c>
      <c r="F309" s="132" t="e">
        <f t="shared" si="63"/>
        <v>#VALUE!</v>
      </c>
      <c r="G309" s="132" t="str">
        <f t="shared" si="67"/>
        <v/>
      </c>
      <c r="H309" s="132" t="str">
        <f t="shared" si="68"/>
        <v/>
      </c>
      <c r="I309" s="132" t="e">
        <f t="shared" si="64"/>
        <v>#VALUE!</v>
      </c>
      <c r="J309" s="132" t="e">
        <f>SUM($H$27:$H309)</f>
        <v>#VALUE!</v>
      </c>
      <c r="O309" s="140" t="e">
        <f>O314</f>
        <v>#VALUE!</v>
      </c>
      <c r="P309" s="141" t="e">
        <f t="shared" si="60"/>
        <v>#VALUE!</v>
      </c>
    </row>
    <row r="310" spans="1:16" s="88" customFormat="1" ht="13.5" customHeight="1" x14ac:dyDescent="0.25">
      <c r="A310" s="88" t="str">
        <f t="shared" si="65"/>
        <v/>
      </c>
      <c r="B310" s="131" t="str">
        <f t="shared" si="61"/>
        <v/>
      </c>
      <c r="C310" s="132" t="str">
        <f t="shared" si="66"/>
        <v/>
      </c>
      <c r="D310" s="132" t="str">
        <f t="shared" si="69"/>
        <v/>
      </c>
      <c r="E310" s="133" t="e">
        <f t="shared" si="62"/>
        <v>#VALUE!</v>
      </c>
      <c r="F310" s="132" t="e">
        <f t="shared" si="63"/>
        <v>#VALUE!</v>
      </c>
      <c r="G310" s="132" t="str">
        <f t="shared" si="67"/>
        <v/>
      </c>
      <c r="H310" s="132" t="str">
        <f t="shared" si="68"/>
        <v/>
      </c>
      <c r="I310" s="132" t="e">
        <f t="shared" si="64"/>
        <v>#VALUE!</v>
      </c>
      <c r="J310" s="132" t="e">
        <f>SUM($H$27:$H310)</f>
        <v>#VALUE!</v>
      </c>
      <c r="O310" s="140" t="e">
        <f>O314</f>
        <v>#VALUE!</v>
      </c>
      <c r="P310" s="141" t="e">
        <f t="shared" si="60"/>
        <v>#VALUE!</v>
      </c>
    </row>
    <row r="311" spans="1:16" s="88" customFormat="1" ht="13.5" customHeight="1" x14ac:dyDescent="0.25">
      <c r="A311" s="88" t="str">
        <f t="shared" si="65"/>
        <v/>
      </c>
      <c r="B311" s="131" t="str">
        <f t="shared" si="61"/>
        <v/>
      </c>
      <c r="C311" s="132" t="str">
        <f t="shared" si="66"/>
        <v/>
      </c>
      <c r="D311" s="132" t="str">
        <f t="shared" si="69"/>
        <v/>
      </c>
      <c r="E311" s="133" t="e">
        <f t="shared" si="62"/>
        <v>#VALUE!</v>
      </c>
      <c r="F311" s="132" t="e">
        <f t="shared" si="63"/>
        <v>#VALUE!</v>
      </c>
      <c r="G311" s="132" t="str">
        <f t="shared" si="67"/>
        <v/>
      </c>
      <c r="H311" s="132" t="str">
        <f t="shared" si="68"/>
        <v/>
      </c>
      <c r="I311" s="132" t="e">
        <f t="shared" si="64"/>
        <v>#VALUE!</v>
      </c>
      <c r="J311" s="132" t="e">
        <f>SUM($H$27:$H311)</f>
        <v>#VALUE!</v>
      </c>
      <c r="O311" s="140" t="e">
        <f>O314</f>
        <v>#VALUE!</v>
      </c>
      <c r="P311" s="141" t="e">
        <f t="shared" si="60"/>
        <v>#VALUE!</v>
      </c>
    </row>
    <row r="312" spans="1:16" s="88" customFormat="1" ht="13.5" customHeight="1" x14ac:dyDescent="0.25">
      <c r="A312" s="88" t="str">
        <f t="shared" si="65"/>
        <v/>
      </c>
      <c r="B312" s="131" t="str">
        <f t="shared" si="61"/>
        <v/>
      </c>
      <c r="C312" s="132" t="str">
        <f t="shared" si="66"/>
        <v/>
      </c>
      <c r="D312" s="132" t="str">
        <f t="shared" si="69"/>
        <v/>
      </c>
      <c r="E312" s="133" t="e">
        <f t="shared" si="62"/>
        <v>#VALUE!</v>
      </c>
      <c r="F312" s="132" t="e">
        <f t="shared" si="63"/>
        <v>#VALUE!</v>
      </c>
      <c r="G312" s="132" t="str">
        <f t="shared" si="67"/>
        <v/>
      </c>
      <c r="H312" s="132" t="str">
        <f t="shared" si="68"/>
        <v/>
      </c>
      <c r="I312" s="132" t="e">
        <f t="shared" si="64"/>
        <v>#VALUE!</v>
      </c>
      <c r="J312" s="132" t="e">
        <f>SUM($H$27:$H312)</f>
        <v>#VALUE!</v>
      </c>
      <c r="O312" s="140" t="e">
        <f>O314</f>
        <v>#VALUE!</v>
      </c>
      <c r="P312" s="141" t="e">
        <f t="shared" si="60"/>
        <v>#VALUE!</v>
      </c>
    </row>
    <row r="313" spans="1:16" s="88" customFormat="1" ht="13.5" customHeight="1" x14ac:dyDescent="0.25">
      <c r="A313" s="88" t="str">
        <f t="shared" si="65"/>
        <v/>
      </c>
      <c r="B313" s="131" t="str">
        <f t="shared" si="61"/>
        <v/>
      </c>
      <c r="C313" s="132" t="str">
        <f t="shared" si="66"/>
        <v/>
      </c>
      <c r="D313" s="132" t="str">
        <f t="shared" si="69"/>
        <v/>
      </c>
      <c r="E313" s="133" t="e">
        <f t="shared" si="62"/>
        <v>#VALUE!</v>
      </c>
      <c r="F313" s="132" t="e">
        <f t="shared" si="63"/>
        <v>#VALUE!</v>
      </c>
      <c r="G313" s="132" t="str">
        <f t="shared" si="67"/>
        <v/>
      </c>
      <c r="H313" s="132" t="str">
        <f t="shared" si="68"/>
        <v/>
      </c>
      <c r="I313" s="132" t="e">
        <f t="shared" si="64"/>
        <v>#VALUE!</v>
      </c>
      <c r="J313" s="132" t="e">
        <f>SUM($H$27:$H313)</f>
        <v>#VALUE!</v>
      </c>
      <c r="O313" s="140" t="e">
        <f>O314</f>
        <v>#VALUE!</v>
      </c>
      <c r="P313" s="141" t="e">
        <f t="shared" si="60"/>
        <v>#VALUE!</v>
      </c>
    </row>
    <row r="314" spans="1:16" s="88" customFormat="1" ht="13.5" customHeight="1" x14ac:dyDescent="0.25">
      <c r="A314" s="88" t="str">
        <f t="shared" si="65"/>
        <v/>
      </c>
      <c r="B314" s="136" t="str">
        <f t="shared" si="61"/>
        <v/>
      </c>
      <c r="C314" s="132" t="str">
        <f t="shared" si="66"/>
        <v/>
      </c>
      <c r="D314" s="132" t="str">
        <f t="shared" si="69"/>
        <v/>
      </c>
      <c r="E314" s="133" t="e">
        <f t="shared" si="62"/>
        <v>#VALUE!</v>
      </c>
      <c r="F314" s="132" t="e">
        <f t="shared" si="63"/>
        <v>#VALUE!</v>
      </c>
      <c r="G314" s="132" t="str">
        <f t="shared" si="67"/>
        <v/>
      </c>
      <c r="H314" s="132" t="str">
        <f t="shared" si="68"/>
        <v/>
      </c>
      <c r="I314" s="132" t="e">
        <f t="shared" si="64"/>
        <v>#VALUE!</v>
      </c>
      <c r="J314" s="132" t="e">
        <f>SUM($H$27:$H314)</f>
        <v>#VALUE!</v>
      </c>
      <c r="K314" s="135">
        <v>24</v>
      </c>
      <c r="L314" s="139" t="e">
        <f>AVERAGE(I302:I313)</f>
        <v>#VALUE!</v>
      </c>
      <c r="M314" s="143" t="e">
        <f>L314*H20</f>
        <v>#VALUE!</v>
      </c>
      <c r="N314" s="143" t="e">
        <f t="shared" ref="N314" si="72">M314/(1+H$19)</f>
        <v>#VALUE!</v>
      </c>
      <c r="O314" s="140" t="e">
        <f t="shared" ref="O314:O362" si="73">N314/12</f>
        <v>#VALUE!</v>
      </c>
      <c r="P314" s="141" t="e">
        <f t="shared" si="60"/>
        <v>#VALUE!</v>
      </c>
    </row>
    <row r="315" spans="1:16" s="88" customFormat="1" ht="13.5" customHeight="1" x14ac:dyDescent="0.25">
      <c r="A315" s="88" t="str">
        <f t="shared" si="65"/>
        <v/>
      </c>
      <c r="B315" s="131" t="str">
        <f t="shared" si="61"/>
        <v/>
      </c>
      <c r="C315" s="132" t="str">
        <f t="shared" si="66"/>
        <v/>
      </c>
      <c r="D315" s="132" t="str">
        <f t="shared" si="69"/>
        <v/>
      </c>
      <c r="E315" s="133" t="e">
        <f t="shared" si="62"/>
        <v>#VALUE!</v>
      </c>
      <c r="F315" s="132" t="e">
        <f t="shared" si="63"/>
        <v>#VALUE!</v>
      </c>
      <c r="G315" s="132" t="str">
        <f t="shared" si="67"/>
        <v/>
      </c>
      <c r="H315" s="132" t="str">
        <f t="shared" si="68"/>
        <v/>
      </c>
      <c r="I315" s="132" t="e">
        <f t="shared" si="64"/>
        <v>#VALUE!</v>
      </c>
      <c r="J315" s="132" t="e">
        <f>SUM($H$27:$H315)</f>
        <v>#VALUE!</v>
      </c>
      <c r="O315" s="140" t="e">
        <f>O326</f>
        <v>#VALUE!</v>
      </c>
      <c r="P315" s="141" t="e">
        <f t="shared" si="60"/>
        <v>#VALUE!</v>
      </c>
    </row>
    <row r="316" spans="1:16" s="88" customFormat="1" ht="13.5" customHeight="1" x14ac:dyDescent="0.25">
      <c r="A316" s="88" t="str">
        <f t="shared" si="65"/>
        <v/>
      </c>
      <c r="B316" s="131" t="str">
        <f t="shared" si="61"/>
        <v/>
      </c>
      <c r="C316" s="132" t="str">
        <f t="shared" si="66"/>
        <v/>
      </c>
      <c r="D316" s="132" t="str">
        <f t="shared" si="69"/>
        <v/>
      </c>
      <c r="E316" s="133" t="e">
        <f t="shared" si="62"/>
        <v>#VALUE!</v>
      </c>
      <c r="F316" s="132" t="e">
        <f t="shared" si="63"/>
        <v>#VALUE!</v>
      </c>
      <c r="G316" s="132" t="str">
        <f t="shared" si="67"/>
        <v/>
      </c>
      <c r="H316" s="132" t="str">
        <f t="shared" si="68"/>
        <v/>
      </c>
      <c r="I316" s="132" t="e">
        <f t="shared" si="64"/>
        <v>#VALUE!</v>
      </c>
      <c r="J316" s="132" t="e">
        <f>SUM($H$27:$H316)</f>
        <v>#VALUE!</v>
      </c>
      <c r="O316" s="140" t="e">
        <f>O326</f>
        <v>#VALUE!</v>
      </c>
      <c r="P316" s="141" t="e">
        <f t="shared" si="60"/>
        <v>#VALUE!</v>
      </c>
    </row>
    <row r="317" spans="1:16" s="88" customFormat="1" ht="13.5" customHeight="1" x14ac:dyDescent="0.25">
      <c r="A317" s="88" t="str">
        <f t="shared" si="65"/>
        <v/>
      </c>
      <c r="B317" s="131" t="str">
        <f t="shared" si="61"/>
        <v/>
      </c>
      <c r="C317" s="132" t="str">
        <f t="shared" si="66"/>
        <v/>
      </c>
      <c r="D317" s="132" t="str">
        <f t="shared" si="69"/>
        <v/>
      </c>
      <c r="E317" s="133" t="e">
        <f t="shared" si="62"/>
        <v>#VALUE!</v>
      </c>
      <c r="F317" s="132" t="e">
        <f t="shared" si="63"/>
        <v>#VALUE!</v>
      </c>
      <c r="G317" s="132" t="str">
        <f t="shared" si="67"/>
        <v/>
      </c>
      <c r="H317" s="132" t="str">
        <f t="shared" si="68"/>
        <v/>
      </c>
      <c r="I317" s="132" t="e">
        <f t="shared" si="64"/>
        <v>#VALUE!</v>
      </c>
      <c r="J317" s="132" t="e">
        <f>SUM($H$27:$H317)</f>
        <v>#VALUE!</v>
      </c>
      <c r="O317" s="140" t="e">
        <f>O326</f>
        <v>#VALUE!</v>
      </c>
      <c r="P317" s="141" t="e">
        <f t="shared" si="60"/>
        <v>#VALUE!</v>
      </c>
    </row>
    <row r="318" spans="1:16" s="88" customFormat="1" ht="13.5" customHeight="1" x14ac:dyDescent="0.25">
      <c r="A318" s="88" t="str">
        <f t="shared" si="65"/>
        <v/>
      </c>
      <c r="B318" s="131" t="str">
        <f t="shared" si="61"/>
        <v/>
      </c>
      <c r="C318" s="132" t="str">
        <f t="shared" si="66"/>
        <v/>
      </c>
      <c r="D318" s="132" t="str">
        <f t="shared" si="69"/>
        <v/>
      </c>
      <c r="E318" s="133" t="e">
        <f t="shared" si="62"/>
        <v>#VALUE!</v>
      </c>
      <c r="F318" s="132" t="e">
        <f t="shared" si="63"/>
        <v>#VALUE!</v>
      </c>
      <c r="G318" s="132" t="str">
        <f t="shared" si="67"/>
        <v/>
      </c>
      <c r="H318" s="132" t="str">
        <f t="shared" si="68"/>
        <v/>
      </c>
      <c r="I318" s="132" t="e">
        <f t="shared" si="64"/>
        <v>#VALUE!</v>
      </c>
      <c r="J318" s="132" t="e">
        <f>SUM($H$27:$H318)</f>
        <v>#VALUE!</v>
      </c>
      <c r="O318" s="140" t="e">
        <f>O326</f>
        <v>#VALUE!</v>
      </c>
      <c r="P318" s="141" t="e">
        <f t="shared" si="60"/>
        <v>#VALUE!</v>
      </c>
    </row>
    <row r="319" spans="1:16" s="88" customFormat="1" ht="13.5" customHeight="1" x14ac:dyDescent="0.25">
      <c r="A319" s="88" t="str">
        <f t="shared" si="65"/>
        <v/>
      </c>
      <c r="B319" s="131" t="str">
        <f t="shared" si="61"/>
        <v/>
      </c>
      <c r="C319" s="132" t="str">
        <f t="shared" si="66"/>
        <v/>
      </c>
      <c r="D319" s="132" t="str">
        <f t="shared" si="69"/>
        <v/>
      </c>
      <c r="E319" s="133" t="e">
        <f t="shared" si="62"/>
        <v>#VALUE!</v>
      </c>
      <c r="F319" s="132" t="e">
        <f t="shared" si="63"/>
        <v>#VALUE!</v>
      </c>
      <c r="G319" s="132" t="str">
        <f t="shared" si="67"/>
        <v/>
      </c>
      <c r="H319" s="132" t="str">
        <f t="shared" si="68"/>
        <v/>
      </c>
      <c r="I319" s="132" t="e">
        <f t="shared" si="64"/>
        <v>#VALUE!</v>
      </c>
      <c r="J319" s="132" t="e">
        <f>SUM($H$27:$H319)</f>
        <v>#VALUE!</v>
      </c>
      <c r="O319" s="140" t="e">
        <f>O326</f>
        <v>#VALUE!</v>
      </c>
      <c r="P319" s="141" t="e">
        <f t="shared" si="60"/>
        <v>#VALUE!</v>
      </c>
    </row>
    <row r="320" spans="1:16" s="88" customFormat="1" ht="13.5" customHeight="1" x14ac:dyDescent="0.25">
      <c r="A320" s="88" t="str">
        <f t="shared" si="65"/>
        <v/>
      </c>
      <c r="B320" s="131" t="str">
        <f t="shared" si="61"/>
        <v/>
      </c>
      <c r="C320" s="132" t="str">
        <f t="shared" si="66"/>
        <v/>
      </c>
      <c r="D320" s="132" t="str">
        <f t="shared" si="69"/>
        <v/>
      </c>
      <c r="E320" s="133" t="e">
        <f t="shared" si="62"/>
        <v>#VALUE!</v>
      </c>
      <c r="F320" s="132" t="e">
        <f t="shared" si="63"/>
        <v>#VALUE!</v>
      </c>
      <c r="G320" s="132" t="str">
        <f t="shared" si="67"/>
        <v/>
      </c>
      <c r="H320" s="132" t="str">
        <f t="shared" si="68"/>
        <v/>
      </c>
      <c r="I320" s="132" t="e">
        <f t="shared" si="64"/>
        <v>#VALUE!</v>
      </c>
      <c r="J320" s="132" t="e">
        <f>SUM($H$27:$H320)</f>
        <v>#VALUE!</v>
      </c>
      <c r="O320" s="140" t="e">
        <f>O326</f>
        <v>#VALUE!</v>
      </c>
      <c r="P320" s="141" t="e">
        <f t="shared" si="60"/>
        <v>#VALUE!</v>
      </c>
    </row>
    <row r="321" spans="1:16" s="88" customFormat="1" ht="13.5" customHeight="1" x14ac:dyDescent="0.25">
      <c r="A321" s="88" t="str">
        <f t="shared" si="65"/>
        <v/>
      </c>
      <c r="B321" s="131" t="str">
        <f t="shared" si="61"/>
        <v/>
      </c>
      <c r="C321" s="132" t="str">
        <f t="shared" si="66"/>
        <v/>
      </c>
      <c r="D321" s="132" t="str">
        <f t="shared" si="69"/>
        <v/>
      </c>
      <c r="E321" s="133" t="e">
        <f t="shared" si="62"/>
        <v>#VALUE!</v>
      </c>
      <c r="F321" s="132" t="e">
        <f t="shared" si="63"/>
        <v>#VALUE!</v>
      </c>
      <c r="G321" s="132" t="str">
        <f t="shared" si="67"/>
        <v/>
      </c>
      <c r="H321" s="132" t="str">
        <f t="shared" si="68"/>
        <v/>
      </c>
      <c r="I321" s="132" t="e">
        <f t="shared" si="64"/>
        <v>#VALUE!</v>
      </c>
      <c r="J321" s="132" t="e">
        <f>SUM($H$27:$H321)</f>
        <v>#VALUE!</v>
      </c>
      <c r="O321" s="140" t="e">
        <f>O326</f>
        <v>#VALUE!</v>
      </c>
      <c r="P321" s="141" t="e">
        <f t="shared" si="60"/>
        <v>#VALUE!</v>
      </c>
    </row>
    <row r="322" spans="1:16" s="88" customFormat="1" ht="13.5" customHeight="1" x14ac:dyDescent="0.25">
      <c r="A322" s="88" t="str">
        <f t="shared" si="65"/>
        <v/>
      </c>
      <c r="B322" s="131" t="str">
        <f t="shared" si="61"/>
        <v/>
      </c>
      <c r="C322" s="132" t="str">
        <f t="shared" si="66"/>
        <v/>
      </c>
      <c r="D322" s="132" t="str">
        <f t="shared" si="69"/>
        <v/>
      </c>
      <c r="E322" s="133" t="e">
        <f t="shared" si="62"/>
        <v>#VALUE!</v>
      </c>
      <c r="F322" s="132" t="e">
        <f t="shared" si="63"/>
        <v>#VALUE!</v>
      </c>
      <c r="G322" s="132" t="str">
        <f t="shared" si="67"/>
        <v/>
      </c>
      <c r="H322" s="132" t="str">
        <f t="shared" si="68"/>
        <v/>
      </c>
      <c r="I322" s="132" t="e">
        <f t="shared" si="64"/>
        <v>#VALUE!</v>
      </c>
      <c r="J322" s="132" t="e">
        <f>SUM($H$27:$H322)</f>
        <v>#VALUE!</v>
      </c>
      <c r="O322" s="140" t="e">
        <f>O326</f>
        <v>#VALUE!</v>
      </c>
      <c r="P322" s="141" t="e">
        <f t="shared" si="60"/>
        <v>#VALUE!</v>
      </c>
    </row>
    <row r="323" spans="1:16" s="88" customFormat="1" ht="13.5" customHeight="1" x14ac:dyDescent="0.25">
      <c r="A323" s="88" t="str">
        <f t="shared" si="65"/>
        <v/>
      </c>
      <c r="B323" s="131" t="str">
        <f t="shared" si="61"/>
        <v/>
      </c>
      <c r="C323" s="132" t="str">
        <f t="shared" si="66"/>
        <v/>
      </c>
      <c r="D323" s="132" t="str">
        <f t="shared" si="69"/>
        <v/>
      </c>
      <c r="E323" s="133" t="e">
        <f t="shared" si="62"/>
        <v>#VALUE!</v>
      </c>
      <c r="F323" s="132" t="e">
        <f t="shared" si="63"/>
        <v>#VALUE!</v>
      </c>
      <c r="G323" s="132" t="str">
        <f t="shared" si="67"/>
        <v/>
      </c>
      <c r="H323" s="132" t="str">
        <f t="shared" si="68"/>
        <v/>
      </c>
      <c r="I323" s="132" t="e">
        <f t="shared" si="64"/>
        <v>#VALUE!</v>
      </c>
      <c r="J323" s="132" t="e">
        <f>SUM($H$27:$H323)</f>
        <v>#VALUE!</v>
      </c>
      <c r="O323" s="140" t="e">
        <f>O326</f>
        <v>#VALUE!</v>
      </c>
      <c r="P323" s="141" t="e">
        <f t="shared" si="60"/>
        <v>#VALUE!</v>
      </c>
    </row>
    <row r="324" spans="1:16" s="88" customFormat="1" ht="13.5" customHeight="1" x14ac:dyDescent="0.25">
      <c r="A324" s="88" t="str">
        <f t="shared" si="65"/>
        <v/>
      </c>
      <c r="B324" s="131" t="str">
        <f t="shared" si="61"/>
        <v/>
      </c>
      <c r="C324" s="132" t="str">
        <f t="shared" si="66"/>
        <v/>
      </c>
      <c r="D324" s="132" t="str">
        <f t="shared" si="69"/>
        <v/>
      </c>
      <c r="E324" s="133" t="e">
        <f t="shared" si="62"/>
        <v>#VALUE!</v>
      </c>
      <c r="F324" s="132" t="e">
        <f t="shared" si="63"/>
        <v>#VALUE!</v>
      </c>
      <c r="G324" s="132" t="str">
        <f t="shared" si="67"/>
        <v/>
      </c>
      <c r="H324" s="132" t="str">
        <f t="shared" si="68"/>
        <v/>
      </c>
      <c r="I324" s="132" t="e">
        <f t="shared" si="64"/>
        <v>#VALUE!</v>
      </c>
      <c r="J324" s="132" t="e">
        <f>SUM($H$27:$H324)</f>
        <v>#VALUE!</v>
      </c>
      <c r="O324" s="140" t="e">
        <f>O326</f>
        <v>#VALUE!</v>
      </c>
      <c r="P324" s="141" t="e">
        <f t="shared" si="60"/>
        <v>#VALUE!</v>
      </c>
    </row>
    <row r="325" spans="1:16" s="88" customFormat="1" ht="13.5" customHeight="1" x14ac:dyDescent="0.25">
      <c r="A325" s="88" t="str">
        <f t="shared" si="65"/>
        <v/>
      </c>
      <c r="B325" s="131" t="str">
        <f t="shared" si="61"/>
        <v/>
      </c>
      <c r="C325" s="132" t="str">
        <f t="shared" si="66"/>
        <v/>
      </c>
      <c r="D325" s="132" t="str">
        <f t="shared" si="69"/>
        <v/>
      </c>
      <c r="E325" s="133" t="e">
        <f t="shared" si="62"/>
        <v>#VALUE!</v>
      </c>
      <c r="F325" s="132" t="e">
        <f t="shared" si="63"/>
        <v>#VALUE!</v>
      </c>
      <c r="G325" s="132" t="str">
        <f t="shared" si="67"/>
        <v/>
      </c>
      <c r="H325" s="132" t="str">
        <f t="shared" si="68"/>
        <v/>
      </c>
      <c r="I325" s="132" t="e">
        <f t="shared" si="64"/>
        <v>#VALUE!</v>
      </c>
      <c r="J325" s="132" t="e">
        <f>SUM($H$27:$H325)</f>
        <v>#VALUE!</v>
      </c>
      <c r="O325" s="140" t="e">
        <f>O326</f>
        <v>#VALUE!</v>
      </c>
      <c r="P325" s="141" t="e">
        <f t="shared" si="60"/>
        <v>#VALUE!</v>
      </c>
    </row>
    <row r="326" spans="1:16" s="88" customFormat="1" ht="13.5" customHeight="1" x14ac:dyDescent="0.25">
      <c r="A326" s="88" t="str">
        <f t="shared" si="65"/>
        <v/>
      </c>
      <c r="B326" s="136" t="str">
        <f t="shared" si="61"/>
        <v/>
      </c>
      <c r="C326" s="132" t="str">
        <f t="shared" si="66"/>
        <v/>
      </c>
      <c r="D326" s="132" t="str">
        <f t="shared" si="69"/>
        <v/>
      </c>
      <c r="E326" s="133" t="e">
        <f t="shared" si="62"/>
        <v>#VALUE!</v>
      </c>
      <c r="F326" s="132" t="e">
        <f t="shared" si="63"/>
        <v>#VALUE!</v>
      </c>
      <c r="G326" s="132" t="str">
        <f t="shared" si="67"/>
        <v/>
      </c>
      <c r="H326" s="132" t="str">
        <f t="shared" si="68"/>
        <v/>
      </c>
      <c r="I326" s="132" t="e">
        <f t="shared" si="64"/>
        <v>#VALUE!</v>
      </c>
      <c r="J326" s="132" t="e">
        <f>SUM($H$27:$H326)</f>
        <v>#VALUE!</v>
      </c>
      <c r="K326" s="135">
        <v>25</v>
      </c>
      <c r="L326" s="139" t="e">
        <f>AVERAGE(I314:I325)</f>
        <v>#VALUE!</v>
      </c>
      <c r="M326" s="143" t="e">
        <f>L326*H20</f>
        <v>#VALUE!</v>
      </c>
      <c r="N326" s="143" t="e">
        <f t="shared" ref="N326" si="74">M326/(1+H$19)</f>
        <v>#VALUE!</v>
      </c>
      <c r="O326" s="140" t="e">
        <f t="shared" si="73"/>
        <v>#VALUE!</v>
      </c>
      <c r="P326" s="141" t="e">
        <f t="shared" si="60"/>
        <v>#VALUE!</v>
      </c>
    </row>
    <row r="327" spans="1:16" s="88" customFormat="1" ht="13.5" customHeight="1" x14ac:dyDescent="0.25">
      <c r="A327" s="88" t="str">
        <f t="shared" si="65"/>
        <v/>
      </c>
      <c r="B327" s="131" t="str">
        <f t="shared" si="61"/>
        <v/>
      </c>
      <c r="C327" s="132" t="str">
        <f t="shared" si="66"/>
        <v/>
      </c>
      <c r="D327" s="132" t="str">
        <f t="shared" si="69"/>
        <v/>
      </c>
      <c r="E327" s="133" t="e">
        <f t="shared" si="62"/>
        <v>#VALUE!</v>
      </c>
      <c r="F327" s="132" t="e">
        <f t="shared" si="63"/>
        <v>#VALUE!</v>
      </c>
      <c r="G327" s="132" t="str">
        <f t="shared" si="67"/>
        <v/>
      </c>
      <c r="H327" s="132" t="str">
        <f t="shared" si="68"/>
        <v/>
      </c>
      <c r="I327" s="132" t="e">
        <f t="shared" si="64"/>
        <v>#VALUE!</v>
      </c>
      <c r="J327" s="132" t="e">
        <f>SUM($H$27:$H327)</f>
        <v>#VALUE!</v>
      </c>
      <c r="O327" s="140" t="e">
        <f>O338</f>
        <v>#VALUE!</v>
      </c>
      <c r="P327" s="141" t="e">
        <f t="shared" si="60"/>
        <v>#VALUE!</v>
      </c>
    </row>
    <row r="328" spans="1:16" s="88" customFormat="1" ht="13.5" customHeight="1" x14ac:dyDescent="0.25">
      <c r="A328" s="88" t="str">
        <f t="shared" si="65"/>
        <v/>
      </c>
      <c r="B328" s="131" t="str">
        <f t="shared" si="61"/>
        <v/>
      </c>
      <c r="C328" s="132" t="str">
        <f t="shared" si="66"/>
        <v/>
      </c>
      <c r="D328" s="132" t="str">
        <f t="shared" si="69"/>
        <v/>
      </c>
      <c r="E328" s="133" t="e">
        <f t="shared" si="62"/>
        <v>#VALUE!</v>
      </c>
      <c r="F328" s="132" t="e">
        <f t="shared" si="63"/>
        <v>#VALUE!</v>
      </c>
      <c r="G328" s="132" t="str">
        <f t="shared" si="67"/>
        <v/>
      </c>
      <c r="H328" s="132" t="str">
        <f t="shared" si="68"/>
        <v/>
      </c>
      <c r="I328" s="132" t="e">
        <f t="shared" si="64"/>
        <v>#VALUE!</v>
      </c>
      <c r="J328" s="132" t="e">
        <f>SUM($H$27:$H328)</f>
        <v>#VALUE!</v>
      </c>
      <c r="O328" s="140" t="e">
        <f>O338</f>
        <v>#VALUE!</v>
      </c>
      <c r="P328" s="141" t="e">
        <f t="shared" si="60"/>
        <v>#VALUE!</v>
      </c>
    </row>
    <row r="329" spans="1:16" s="88" customFormat="1" ht="13.5" customHeight="1" x14ac:dyDescent="0.25">
      <c r="A329" s="88" t="str">
        <f t="shared" si="65"/>
        <v/>
      </c>
      <c r="B329" s="131" t="str">
        <f t="shared" si="61"/>
        <v/>
      </c>
      <c r="C329" s="132" t="str">
        <f t="shared" si="66"/>
        <v/>
      </c>
      <c r="D329" s="132" t="str">
        <f t="shared" si="69"/>
        <v/>
      </c>
      <c r="E329" s="133" t="e">
        <f t="shared" si="62"/>
        <v>#VALUE!</v>
      </c>
      <c r="F329" s="132" t="e">
        <f t="shared" si="63"/>
        <v>#VALUE!</v>
      </c>
      <c r="G329" s="132" t="str">
        <f t="shared" si="67"/>
        <v/>
      </c>
      <c r="H329" s="132" t="str">
        <f t="shared" si="68"/>
        <v/>
      </c>
      <c r="I329" s="132" t="e">
        <f t="shared" si="64"/>
        <v>#VALUE!</v>
      </c>
      <c r="J329" s="132" t="e">
        <f>SUM($H$27:$H329)</f>
        <v>#VALUE!</v>
      </c>
      <c r="O329" s="140" t="e">
        <f>O338</f>
        <v>#VALUE!</v>
      </c>
      <c r="P329" s="141" t="e">
        <f t="shared" si="60"/>
        <v>#VALUE!</v>
      </c>
    </row>
    <row r="330" spans="1:16" s="88" customFormat="1" ht="13.5" customHeight="1" x14ac:dyDescent="0.25">
      <c r="A330" s="88" t="str">
        <f t="shared" si="65"/>
        <v/>
      </c>
      <c r="B330" s="131" t="str">
        <f t="shared" si="61"/>
        <v/>
      </c>
      <c r="C330" s="132" t="str">
        <f t="shared" si="66"/>
        <v/>
      </c>
      <c r="D330" s="132" t="str">
        <f t="shared" si="69"/>
        <v/>
      </c>
      <c r="E330" s="133" t="e">
        <f t="shared" si="62"/>
        <v>#VALUE!</v>
      </c>
      <c r="F330" s="132" t="e">
        <f t="shared" si="63"/>
        <v>#VALUE!</v>
      </c>
      <c r="G330" s="132" t="str">
        <f t="shared" si="67"/>
        <v/>
      </c>
      <c r="H330" s="132" t="str">
        <f t="shared" si="68"/>
        <v/>
      </c>
      <c r="I330" s="132" t="e">
        <f t="shared" si="64"/>
        <v>#VALUE!</v>
      </c>
      <c r="J330" s="132" t="e">
        <f>SUM($H$27:$H330)</f>
        <v>#VALUE!</v>
      </c>
      <c r="O330" s="140" t="e">
        <f>O338</f>
        <v>#VALUE!</v>
      </c>
      <c r="P330" s="141" t="e">
        <f t="shared" si="60"/>
        <v>#VALUE!</v>
      </c>
    </row>
    <row r="331" spans="1:16" s="88" customFormat="1" ht="13.5" customHeight="1" x14ac:dyDescent="0.25">
      <c r="A331" s="88" t="str">
        <f t="shared" si="65"/>
        <v/>
      </c>
      <c r="B331" s="131" t="str">
        <f t="shared" si="61"/>
        <v/>
      </c>
      <c r="C331" s="132" t="str">
        <f t="shared" si="66"/>
        <v/>
      </c>
      <c r="D331" s="132" t="str">
        <f t="shared" si="69"/>
        <v/>
      </c>
      <c r="E331" s="133" t="e">
        <f t="shared" si="62"/>
        <v>#VALUE!</v>
      </c>
      <c r="F331" s="132" t="e">
        <f t="shared" si="63"/>
        <v>#VALUE!</v>
      </c>
      <c r="G331" s="132" t="str">
        <f t="shared" si="67"/>
        <v/>
      </c>
      <c r="H331" s="132" t="str">
        <f t="shared" si="68"/>
        <v/>
      </c>
      <c r="I331" s="132" t="e">
        <f t="shared" si="64"/>
        <v>#VALUE!</v>
      </c>
      <c r="J331" s="132" t="e">
        <f>SUM($H$27:$H331)</f>
        <v>#VALUE!</v>
      </c>
      <c r="O331" s="140" t="e">
        <f>O338</f>
        <v>#VALUE!</v>
      </c>
      <c r="P331" s="141" t="e">
        <f t="shared" si="60"/>
        <v>#VALUE!</v>
      </c>
    </row>
    <row r="332" spans="1:16" s="88" customFormat="1" ht="13.5" customHeight="1" x14ac:dyDescent="0.25">
      <c r="A332" s="88" t="str">
        <f t="shared" si="65"/>
        <v/>
      </c>
      <c r="B332" s="131" t="str">
        <f t="shared" si="61"/>
        <v/>
      </c>
      <c r="C332" s="132" t="str">
        <f t="shared" si="66"/>
        <v/>
      </c>
      <c r="D332" s="132" t="str">
        <f t="shared" si="69"/>
        <v/>
      </c>
      <c r="E332" s="133" t="e">
        <f t="shared" si="62"/>
        <v>#VALUE!</v>
      </c>
      <c r="F332" s="132" t="e">
        <f t="shared" si="63"/>
        <v>#VALUE!</v>
      </c>
      <c r="G332" s="132" t="str">
        <f t="shared" si="67"/>
        <v/>
      </c>
      <c r="H332" s="132" t="str">
        <f t="shared" si="68"/>
        <v/>
      </c>
      <c r="I332" s="132" t="e">
        <f t="shared" si="64"/>
        <v>#VALUE!</v>
      </c>
      <c r="J332" s="132" t="e">
        <f>SUM($H$27:$H332)</f>
        <v>#VALUE!</v>
      </c>
      <c r="O332" s="140" t="e">
        <f>O338</f>
        <v>#VALUE!</v>
      </c>
      <c r="P332" s="141" t="e">
        <f t="shared" si="60"/>
        <v>#VALUE!</v>
      </c>
    </row>
    <row r="333" spans="1:16" s="88" customFormat="1" ht="13.5" customHeight="1" x14ac:dyDescent="0.25">
      <c r="A333" s="88" t="str">
        <f t="shared" si="65"/>
        <v/>
      </c>
      <c r="B333" s="131" t="str">
        <f t="shared" si="61"/>
        <v/>
      </c>
      <c r="C333" s="132" t="str">
        <f t="shared" si="66"/>
        <v/>
      </c>
      <c r="D333" s="132" t="str">
        <f t="shared" si="69"/>
        <v/>
      </c>
      <c r="E333" s="133" t="e">
        <f t="shared" si="62"/>
        <v>#VALUE!</v>
      </c>
      <c r="F333" s="132" t="e">
        <f t="shared" si="63"/>
        <v>#VALUE!</v>
      </c>
      <c r="G333" s="132" t="str">
        <f t="shared" si="67"/>
        <v/>
      </c>
      <c r="H333" s="132" t="str">
        <f t="shared" si="68"/>
        <v/>
      </c>
      <c r="I333" s="132" t="e">
        <f t="shared" si="64"/>
        <v>#VALUE!</v>
      </c>
      <c r="J333" s="132" t="e">
        <f>SUM($H$27:$H333)</f>
        <v>#VALUE!</v>
      </c>
      <c r="O333" s="140" t="e">
        <f>O338</f>
        <v>#VALUE!</v>
      </c>
      <c r="P333" s="141" t="e">
        <f t="shared" si="60"/>
        <v>#VALUE!</v>
      </c>
    </row>
    <row r="334" spans="1:16" s="88" customFormat="1" ht="13.5" customHeight="1" x14ac:dyDescent="0.25">
      <c r="A334" s="88" t="str">
        <f t="shared" si="65"/>
        <v/>
      </c>
      <c r="B334" s="131" t="str">
        <f t="shared" si="61"/>
        <v/>
      </c>
      <c r="C334" s="132" t="str">
        <f t="shared" si="66"/>
        <v/>
      </c>
      <c r="D334" s="132" t="str">
        <f t="shared" si="69"/>
        <v/>
      </c>
      <c r="E334" s="133" t="e">
        <f t="shared" si="62"/>
        <v>#VALUE!</v>
      </c>
      <c r="F334" s="132" t="e">
        <f t="shared" si="63"/>
        <v>#VALUE!</v>
      </c>
      <c r="G334" s="132" t="str">
        <f t="shared" si="67"/>
        <v/>
      </c>
      <c r="H334" s="132" t="str">
        <f t="shared" si="68"/>
        <v/>
      </c>
      <c r="I334" s="132" t="e">
        <f t="shared" si="64"/>
        <v>#VALUE!</v>
      </c>
      <c r="J334" s="132" t="e">
        <f>SUM($H$27:$H334)</f>
        <v>#VALUE!</v>
      </c>
      <c r="O334" s="140" t="e">
        <f>O338</f>
        <v>#VALUE!</v>
      </c>
      <c r="P334" s="141" t="e">
        <f t="shared" si="60"/>
        <v>#VALUE!</v>
      </c>
    </row>
    <row r="335" spans="1:16" s="88" customFormat="1" ht="13.5" customHeight="1" x14ac:dyDescent="0.25">
      <c r="A335" s="88" t="str">
        <f t="shared" si="65"/>
        <v/>
      </c>
      <c r="B335" s="131" t="str">
        <f t="shared" si="61"/>
        <v/>
      </c>
      <c r="C335" s="132" t="str">
        <f t="shared" si="66"/>
        <v/>
      </c>
      <c r="D335" s="132" t="str">
        <f t="shared" si="69"/>
        <v/>
      </c>
      <c r="E335" s="133" t="e">
        <f t="shared" si="62"/>
        <v>#VALUE!</v>
      </c>
      <c r="F335" s="132" t="e">
        <f t="shared" si="63"/>
        <v>#VALUE!</v>
      </c>
      <c r="G335" s="132" t="str">
        <f t="shared" si="67"/>
        <v/>
      </c>
      <c r="H335" s="132" t="str">
        <f t="shared" si="68"/>
        <v/>
      </c>
      <c r="I335" s="132" t="e">
        <f t="shared" si="64"/>
        <v>#VALUE!</v>
      </c>
      <c r="J335" s="132" t="e">
        <f>SUM($H$27:$H335)</f>
        <v>#VALUE!</v>
      </c>
      <c r="O335" s="140" t="e">
        <f>O338</f>
        <v>#VALUE!</v>
      </c>
      <c r="P335" s="141" t="e">
        <f t="shared" si="60"/>
        <v>#VALUE!</v>
      </c>
    </row>
    <row r="336" spans="1:16" s="88" customFormat="1" ht="13.5" customHeight="1" x14ac:dyDescent="0.25">
      <c r="A336" s="88" t="str">
        <f t="shared" si="65"/>
        <v/>
      </c>
      <c r="B336" s="131" t="str">
        <f t="shared" si="61"/>
        <v/>
      </c>
      <c r="C336" s="132" t="str">
        <f t="shared" si="66"/>
        <v/>
      </c>
      <c r="D336" s="132" t="str">
        <f t="shared" si="69"/>
        <v/>
      </c>
      <c r="E336" s="133" t="e">
        <f t="shared" si="62"/>
        <v>#VALUE!</v>
      </c>
      <c r="F336" s="132" t="e">
        <f t="shared" si="63"/>
        <v>#VALUE!</v>
      </c>
      <c r="G336" s="132" t="str">
        <f t="shared" si="67"/>
        <v/>
      </c>
      <c r="H336" s="132" t="str">
        <f t="shared" si="68"/>
        <v/>
      </c>
      <c r="I336" s="132" t="e">
        <f t="shared" si="64"/>
        <v>#VALUE!</v>
      </c>
      <c r="J336" s="132" t="e">
        <f>SUM($H$27:$H336)</f>
        <v>#VALUE!</v>
      </c>
      <c r="O336" s="140" t="e">
        <f>O338</f>
        <v>#VALUE!</v>
      </c>
      <c r="P336" s="141" t="e">
        <f t="shared" si="60"/>
        <v>#VALUE!</v>
      </c>
    </row>
    <row r="337" spans="1:16" s="88" customFormat="1" ht="13.5" customHeight="1" x14ac:dyDescent="0.25">
      <c r="A337" s="88" t="str">
        <f t="shared" si="65"/>
        <v/>
      </c>
      <c r="B337" s="131" t="str">
        <f t="shared" si="61"/>
        <v/>
      </c>
      <c r="C337" s="132" t="str">
        <f t="shared" si="66"/>
        <v/>
      </c>
      <c r="D337" s="132" t="str">
        <f t="shared" si="69"/>
        <v/>
      </c>
      <c r="E337" s="133" t="e">
        <f t="shared" si="62"/>
        <v>#VALUE!</v>
      </c>
      <c r="F337" s="132" t="e">
        <f t="shared" si="63"/>
        <v>#VALUE!</v>
      </c>
      <c r="G337" s="132" t="str">
        <f t="shared" si="67"/>
        <v/>
      </c>
      <c r="H337" s="132" t="str">
        <f t="shared" si="68"/>
        <v/>
      </c>
      <c r="I337" s="132" t="e">
        <f t="shared" si="64"/>
        <v>#VALUE!</v>
      </c>
      <c r="J337" s="132" t="e">
        <f>SUM($H$27:$H337)</f>
        <v>#VALUE!</v>
      </c>
      <c r="O337" s="140" t="e">
        <f>O338</f>
        <v>#VALUE!</v>
      </c>
      <c r="P337" s="141" t="e">
        <f t="shared" si="60"/>
        <v>#VALUE!</v>
      </c>
    </row>
    <row r="338" spans="1:16" s="88" customFormat="1" ht="13.5" customHeight="1" x14ac:dyDescent="0.25">
      <c r="A338" s="88" t="str">
        <f t="shared" si="65"/>
        <v/>
      </c>
      <c r="B338" s="136" t="str">
        <f t="shared" si="61"/>
        <v/>
      </c>
      <c r="C338" s="132" t="str">
        <f t="shared" si="66"/>
        <v/>
      </c>
      <c r="D338" s="132" t="str">
        <f t="shared" si="69"/>
        <v/>
      </c>
      <c r="E338" s="133" t="e">
        <f t="shared" si="62"/>
        <v>#VALUE!</v>
      </c>
      <c r="F338" s="132" t="e">
        <f t="shared" si="63"/>
        <v>#VALUE!</v>
      </c>
      <c r="G338" s="132" t="str">
        <f t="shared" si="67"/>
        <v/>
      </c>
      <c r="H338" s="132" t="str">
        <f t="shared" si="68"/>
        <v/>
      </c>
      <c r="I338" s="132" t="e">
        <f t="shared" si="64"/>
        <v>#VALUE!</v>
      </c>
      <c r="J338" s="132" t="e">
        <f>SUM($H$27:$H338)</f>
        <v>#VALUE!</v>
      </c>
      <c r="K338" s="135">
        <v>26</v>
      </c>
      <c r="L338" s="139" t="e">
        <f>AVERAGE(I326:I337)</f>
        <v>#VALUE!</v>
      </c>
      <c r="M338" s="143" t="e">
        <f>L338*H20</f>
        <v>#VALUE!</v>
      </c>
      <c r="N338" s="143" t="e">
        <f t="shared" ref="N338" si="75">M338/(1+H$19)</f>
        <v>#VALUE!</v>
      </c>
      <c r="O338" s="140" t="e">
        <f t="shared" si="73"/>
        <v>#VALUE!</v>
      </c>
      <c r="P338" s="141" t="e">
        <f t="shared" si="60"/>
        <v>#VALUE!</v>
      </c>
    </row>
    <row r="339" spans="1:16" s="88" customFormat="1" ht="13.5" customHeight="1" x14ac:dyDescent="0.25">
      <c r="A339" s="88" t="str">
        <f t="shared" si="65"/>
        <v/>
      </c>
      <c r="B339" s="131" t="str">
        <f t="shared" si="61"/>
        <v/>
      </c>
      <c r="C339" s="132" t="str">
        <f t="shared" si="66"/>
        <v/>
      </c>
      <c r="D339" s="132" t="str">
        <f t="shared" si="69"/>
        <v/>
      </c>
      <c r="E339" s="133" t="e">
        <f t="shared" si="62"/>
        <v>#VALUE!</v>
      </c>
      <c r="F339" s="132" t="e">
        <f t="shared" si="63"/>
        <v>#VALUE!</v>
      </c>
      <c r="G339" s="132" t="str">
        <f t="shared" si="67"/>
        <v/>
      </c>
      <c r="H339" s="132" t="str">
        <f t="shared" si="68"/>
        <v/>
      </c>
      <c r="I339" s="132" t="e">
        <f t="shared" si="64"/>
        <v>#VALUE!</v>
      </c>
      <c r="J339" s="132" t="e">
        <f>SUM($H$27:$H339)</f>
        <v>#VALUE!</v>
      </c>
      <c r="O339" s="140" t="e">
        <f>O350</f>
        <v>#VALUE!</v>
      </c>
      <c r="P339" s="141" t="e">
        <f t="shared" si="60"/>
        <v>#VALUE!</v>
      </c>
    </row>
    <row r="340" spans="1:16" s="88" customFormat="1" ht="13.5" customHeight="1" x14ac:dyDescent="0.25">
      <c r="A340" s="88" t="str">
        <f t="shared" si="65"/>
        <v/>
      </c>
      <c r="B340" s="131" t="str">
        <f t="shared" si="61"/>
        <v/>
      </c>
      <c r="C340" s="132" t="str">
        <f t="shared" si="66"/>
        <v/>
      </c>
      <c r="D340" s="132" t="str">
        <f t="shared" si="69"/>
        <v/>
      </c>
      <c r="E340" s="133" t="e">
        <f t="shared" si="62"/>
        <v>#VALUE!</v>
      </c>
      <c r="F340" s="132" t="e">
        <f t="shared" si="63"/>
        <v>#VALUE!</v>
      </c>
      <c r="G340" s="132" t="str">
        <f t="shared" si="67"/>
        <v/>
      </c>
      <c r="H340" s="132" t="str">
        <f t="shared" si="68"/>
        <v/>
      </c>
      <c r="I340" s="132" t="e">
        <f t="shared" si="64"/>
        <v>#VALUE!</v>
      </c>
      <c r="J340" s="132" t="e">
        <f>SUM($H$27:$H340)</f>
        <v>#VALUE!</v>
      </c>
      <c r="O340" s="140" t="e">
        <f>O350</f>
        <v>#VALUE!</v>
      </c>
      <c r="P340" s="141" t="e">
        <f t="shared" si="60"/>
        <v>#VALUE!</v>
      </c>
    </row>
    <row r="341" spans="1:16" s="88" customFormat="1" ht="13.5" customHeight="1" x14ac:dyDescent="0.25">
      <c r="A341" s="88" t="str">
        <f t="shared" si="65"/>
        <v/>
      </c>
      <c r="B341" s="131" t="str">
        <f t="shared" si="61"/>
        <v/>
      </c>
      <c r="C341" s="132" t="str">
        <f t="shared" si="66"/>
        <v/>
      </c>
      <c r="D341" s="132" t="str">
        <f t="shared" si="69"/>
        <v/>
      </c>
      <c r="E341" s="133" t="e">
        <f t="shared" si="62"/>
        <v>#VALUE!</v>
      </c>
      <c r="F341" s="132" t="e">
        <f t="shared" si="63"/>
        <v>#VALUE!</v>
      </c>
      <c r="G341" s="132" t="str">
        <f t="shared" si="67"/>
        <v/>
      </c>
      <c r="H341" s="132" t="str">
        <f t="shared" si="68"/>
        <v/>
      </c>
      <c r="I341" s="132" t="e">
        <f t="shared" si="64"/>
        <v>#VALUE!</v>
      </c>
      <c r="J341" s="132" t="e">
        <f>SUM($H$27:$H341)</f>
        <v>#VALUE!</v>
      </c>
      <c r="O341" s="140" t="e">
        <f>O350</f>
        <v>#VALUE!</v>
      </c>
      <c r="P341" s="141" t="e">
        <f t="shared" si="60"/>
        <v>#VALUE!</v>
      </c>
    </row>
    <row r="342" spans="1:16" s="88" customFormat="1" ht="13.5" customHeight="1" x14ac:dyDescent="0.25">
      <c r="A342" s="88" t="str">
        <f t="shared" si="65"/>
        <v/>
      </c>
      <c r="B342" s="131" t="str">
        <f t="shared" si="61"/>
        <v/>
      </c>
      <c r="C342" s="132" t="str">
        <f t="shared" si="66"/>
        <v/>
      </c>
      <c r="D342" s="132" t="str">
        <f t="shared" si="69"/>
        <v/>
      </c>
      <c r="E342" s="133" t="e">
        <f t="shared" si="62"/>
        <v>#VALUE!</v>
      </c>
      <c r="F342" s="132" t="e">
        <f t="shared" si="63"/>
        <v>#VALUE!</v>
      </c>
      <c r="G342" s="132" t="str">
        <f t="shared" si="67"/>
        <v/>
      </c>
      <c r="H342" s="132" t="str">
        <f t="shared" si="68"/>
        <v/>
      </c>
      <c r="I342" s="132" t="e">
        <f t="shared" si="64"/>
        <v>#VALUE!</v>
      </c>
      <c r="J342" s="132" t="e">
        <f>SUM($H$27:$H342)</f>
        <v>#VALUE!</v>
      </c>
      <c r="O342" s="140" t="e">
        <f>O350</f>
        <v>#VALUE!</v>
      </c>
      <c r="P342" s="141" t="e">
        <f t="shared" si="60"/>
        <v>#VALUE!</v>
      </c>
    </row>
    <row r="343" spans="1:16" s="88" customFormat="1" ht="13.5" customHeight="1" x14ac:dyDescent="0.25">
      <c r="A343" s="88" t="str">
        <f t="shared" si="65"/>
        <v/>
      </c>
      <c r="B343" s="131" t="str">
        <f t="shared" si="61"/>
        <v/>
      </c>
      <c r="C343" s="132" t="str">
        <f t="shared" si="66"/>
        <v/>
      </c>
      <c r="D343" s="132" t="str">
        <f t="shared" si="69"/>
        <v/>
      </c>
      <c r="E343" s="133" t="e">
        <f t="shared" si="62"/>
        <v>#VALUE!</v>
      </c>
      <c r="F343" s="132" t="e">
        <f t="shared" si="63"/>
        <v>#VALUE!</v>
      </c>
      <c r="G343" s="132" t="str">
        <f t="shared" si="67"/>
        <v/>
      </c>
      <c r="H343" s="132" t="str">
        <f t="shared" si="68"/>
        <v/>
      </c>
      <c r="I343" s="132" t="e">
        <f t="shared" si="64"/>
        <v>#VALUE!</v>
      </c>
      <c r="J343" s="132" t="e">
        <f>SUM($H$27:$H343)</f>
        <v>#VALUE!</v>
      </c>
      <c r="O343" s="140" t="e">
        <f>O350</f>
        <v>#VALUE!</v>
      </c>
      <c r="P343" s="141" t="e">
        <f t="shared" si="60"/>
        <v>#VALUE!</v>
      </c>
    </row>
    <row r="344" spans="1:16" s="88" customFormat="1" ht="13.5" customHeight="1" x14ac:dyDescent="0.25">
      <c r="A344" s="88" t="str">
        <f t="shared" si="65"/>
        <v/>
      </c>
      <c r="B344" s="131" t="str">
        <f t="shared" si="61"/>
        <v/>
      </c>
      <c r="C344" s="132" t="str">
        <f t="shared" si="66"/>
        <v/>
      </c>
      <c r="D344" s="132" t="str">
        <f t="shared" si="69"/>
        <v/>
      </c>
      <c r="E344" s="133" t="e">
        <f t="shared" si="62"/>
        <v>#VALUE!</v>
      </c>
      <c r="F344" s="132" t="e">
        <f t="shared" si="63"/>
        <v>#VALUE!</v>
      </c>
      <c r="G344" s="132" t="str">
        <f t="shared" si="67"/>
        <v/>
      </c>
      <c r="H344" s="132" t="str">
        <f t="shared" si="68"/>
        <v/>
      </c>
      <c r="I344" s="132" t="e">
        <f t="shared" si="64"/>
        <v>#VALUE!</v>
      </c>
      <c r="J344" s="132" t="e">
        <f>SUM($H$27:$H344)</f>
        <v>#VALUE!</v>
      </c>
      <c r="O344" s="140" t="e">
        <f>O350</f>
        <v>#VALUE!</v>
      </c>
      <c r="P344" s="141" t="e">
        <f t="shared" si="60"/>
        <v>#VALUE!</v>
      </c>
    </row>
    <row r="345" spans="1:16" s="88" customFormat="1" ht="13.5" customHeight="1" x14ac:dyDescent="0.25">
      <c r="A345" s="88" t="str">
        <f t="shared" si="65"/>
        <v/>
      </c>
      <c r="B345" s="131" t="str">
        <f t="shared" si="61"/>
        <v/>
      </c>
      <c r="C345" s="132" t="str">
        <f t="shared" si="66"/>
        <v/>
      </c>
      <c r="D345" s="132" t="str">
        <f t="shared" si="69"/>
        <v/>
      </c>
      <c r="E345" s="133" t="e">
        <f t="shared" si="62"/>
        <v>#VALUE!</v>
      </c>
      <c r="F345" s="132" t="e">
        <f t="shared" si="63"/>
        <v>#VALUE!</v>
      </c>
      <c r="G345" s="132" t="str">
        <f t="shared" si="67"/>
        <v/>
      </c>
      <c r="H345" s="132" t="str">
        <f t="shared" si="68"/>
        <v/>
      </c>
      <c r="I345" s="132" t="e">
        <f t="shared" si="64"/>
        <v>#VALUE!</v>
      </c>
      <c r="J345" s="132" t="e">
        <f>SUM($H$27:$H345)</f>
        <v>#VALUE!</v>
      </c>
      <c r="O345" s="140" t="e">
        <f>O350</f>
        <v>#VALUE!</v>
      </c>
      <c r="P345" s="141" t="e">
        <f t="shared" si="60"/>
        <v>#VALUE!</v>
      </c>
    </row>
    <row r="346" spans="1:16" s="88" customFormat="1" ht="13.5" customHeight="1" x14ac:dyDescent="0.25">
      <c r="A346" s="88" t="str">
        <f t="shared" si="65"/>
        <v/>
      </c>
      <c r="B346" s="131" t="str">
        <f t="shared" si="61"/>
        <v/>
      </c>
      <c r="C346" s="132" t="str">
        <f t="shared" si="66"/>
        <v/>
      </c>
      <c r="D346" s="132" t="str">
        <f t="shared" si="69"/>
        <v/>
      </c>
      <c r="E346" s="133" t="e">
        <f t="shared" si="62"/>
        <v>#VALUE!</v>
      </c>
      <c r="F346" s="132" t="e">
        <f t="shared" si="63"/>
        <v>#VALUE!</v>
      </c>
      <c r="G346" s="132" t="str">
        <f t="shared" si="67"/>
        <v/>
      </c>
      <c r="H346" s="132" t="str">
        <f t="shared" si="68"/>
        <v/>
      </c>
      <c r="I346" s="132" t="e">
        <f t="shared" si="64"/>
        <v>#VALUE!</v>
      </c>
      <c r="J346" s="132" t="e">
        <f>SUM($H$27:$H346)</f>
        <v>#VALUE!</v>
      </c>
      <c r="O346" s="140" t="e">
        <f>O350</f>
        <v>#VALUE!</v>
      </c>
      <c r="P346" s="141" t="e">
        <f t="shared" ref="P346:P386" si="76">I346/D$19</f>
        <v>#VALUE!</v>
      </c>
    </row>
    <row r="347" spans="1:16" s="88" customFormat="1" ht="13.5" customHeight="1" x14ac:dyDescent="0.25">
      <c r="A347" s="88" t="str">
        <f t="shared" si="65"/>
        <v/>
      </c>
      <c r="B347" s="131" t="str">
        <f t="shared" ref="B347:B386" si="77">IF(Pay_Num&lt;&gt;"",DATE(YEAR(Loan_Start),MONTH(Loan_Start)+(Pay_Num-1)*12/Num_Pmt_Per_Year,DAY(Loan_Start)),"")</f>
        <v/>
      </c>
      <c r="C347" s="132" t="str">
        <f t="shared" si="66"/>
        <v/>
      </c>
      <c r="D347" s="132" t="str">
        <f t="shared" si="69"/>
        <v/>
      </c>
      <c r="E347" s="133" t="e">
        <f t="shared" ref="E347:E386" si="78">IF(AND(Pay_Num&lt;&gt;"",Sched_Pay+Scheduled_Extra_Payments&lt;Beg_Bal),Scheduled_Extra_Payments,IF(AND(Pay_Num&lt;&gt;"",Beg_Bal-Sched_Pay&gt;0),Beg_Bal-Sched_Pay,IF(Pay_Num&lt;&gt;"",0,"")))</f>
        <v>#VALUE!</v>
      </c>
      <c r="F347" s="132" t="e">
        <f t="shared" ref="F347:F386" si="79">IF(AND(Pay_Num&lt;&gt;"",Sched_Pay+Extra_Pay&lt;Beg_Bal),Sched_Pay+Extra_Pay,IF(Pay_Num&lt;&gt;"",Beg_Bal,""))</f>
        <v>#VALUE!</v>
      </c>
      <c r="G347" s="132" t="str">
        <f t="shared" si="67"/>
        <v/>
      </c>
      <c r="H347" s="132" t="str">
        <f t="shared" si="68"/>
        <v/>
      </c>
      <c r="I347" s="132" t="e">
        <f t="shared" ref="I347:I386" si="80">IF(AND(Pay_Num&lt;&gt;"",Sched_Pay+Extra_Pay&lt;Beg_Bal),Beg_Bal-Princ,IF(Pay_Num&lt;&gt;"",0,""))</f>
        <v>#VALUE!</v>
      </c>
      <c r="J347" s="132" t="e">
        <f>SUM($H$27:$H347)</f>
        <v>#VALUE!</v>
      </c>
      <c r="O347" s="140" t="e">
        <f>O350</f>
        <v>#VALUE!</v>
      </c>
      <c r="P347" s="141" t="e">
        <f t="shared" si="76"/>
        <v>#VALUE!</v>
      </c>
    </row>
    <row r="348" spans="1:16" s="88" customFormat="1" ht="13.5" customHeight="1" x14ac:dyDescent="0.25">
      <c r="A348" s="88" t="str">
        <f t="shared" ref="A348:A386" si="81">IF(Values_Entered,A347+1,"")</f>
        <v/>
      </c>
      <c r="B348" s="131" t="str">
        <f t="shared" si="77"/>
        <v/>
      </c>
      <c r="C348" s="132" t="str">
        <f t="shared" ref="C348:C386" si="82">IF(Pay_Num&lt;&gt;"",I347,"")</f>
        <v/>
      </c>
      <c r="D348" s="132" t="str">
        <f t="shared" si="69"/>
        <v/>
      </c>
      <c r="E348" s="133" t="e">
        <f t="shared" si="78"/>
        <v>#VALUE!</v>
      </c>
      <c r="F348" s="132" t="e">
        <f t="shared" si="79"/>
        <v>#VALUE!</v>
      </c>
      <c r="G348" s="132" t="str">
        <f t="shared" ref="G348:G386" si="83">IF(Pay_Num&lt;&gt;"",Total_Pay-Int,"")</f>
        <v/>
      </c>
      <c r="H348" s="132" t="str">
        <f t="shared" ref="H348:H386" si="84">IF(Pay_Num&lt;&gt;"",Beg_Bal*Interest_Rate/Num_Pmt_Per_Year,"")</f>
        <v/>
      </c>
      <c r="I348" s="132" t="e">
        <f t="shared" si="80"/>
        <v>#VALUE!</v>
      </c>
      <c r="J348" s="132" t="e">
        <f>SUM($H$27:$H348)</f>
        <v>#VALUE!</v>
      </c>
      <c r="O348" s="140" t="e">
        <f>O350</f>
        <v>#VALUE!</v>
      </c>
      <c r="P348" s="141" t="e">
        <f t="shared" si="76"/>
        <v>#VALUE!</v>
      </c>
    </row>
    <row r="349" spans="1:16" s="88" customFormat="1" ht="13.5" customHeight="1" x14ac:dyDescent="0.25">
      <c r="A349" s="88" t="str">
        <f t="shared" si="81"/>
        <v/>
      </c>
      <c r="B349" s="131" t="str">
        <f t="shared" si="77"/>
        <v/>
      </c>
      <c r="C349" s="132" t="str">
        <f t="shared" si="82"/>
        <v/>
      </c>
      <c r="D349" s="132" t="str">
        <f t="shared" ref="D349:D386" si="85">IF(Pay_Num&lt;&gt;"",Scheduled_Monthly_Payment,"")</f>
        <v/>
      </c>
      <c r="E349" s="133" t="e">
        <f t="shared" si="78"/>
        <v>#VALUE!</v>
      </c>
      <c r="F349" s="132" t="e">
        <f t="shared" si="79"/>
        <v>#VALUE!</v>
      </c>
      <c r="G349" s="132" t="str">
        <f t="shared" si="83"/>
        <v/>
      </c>
      <c r="H349" s="132" t="str">
        <f t="shared" si="84"/>
        <v/>
      </c>
      <c r="I349" s="132" t="e">
        <f t="shared" si="80"/>
        <v>#VALUE!</v>
      </c>
      <c r="J349" s="132" t="e">
        <f>SUM($H$27:$H349)</f>
        <v>#VALUE!</v>
      </c>
      <c r="O349" s="140" t="e">
        <f>O350</f>
        <v>#VALUE!</v>
      </c>
      <c r="P349" s="141" t="e">
        <f t="shared" si="76"/>
        <v>#VALUE!</v>
      </c>
    </row>
    <row r="350" spans="1:16" s="88" customFormat="1" ht="13.5" customHeight="1" x14ac:dyDescent="0.25">
      <c r="A350" s="88" t="str">
        <f t="shared" si="81"/>
        <v/>
      </c>
      <c r="B350" s="136" t="str">
        <f t="shared" si="77"/>
        <v/>
      </c>
      <c r="C350" s="132" t="str">
        <f t="shared" si="82"/>
        <v/>
      </c>
      <c r="D350" s="132" t="str">
        <f t="shared" si="85"/>
        <v/>
      </c>
      <c r="E350" s="133" t="e">
        <f t="shared" si="78"/>
        <v>#VALUE!</v>
      </c>
      <c r="F350" s="132" t="e">
        <f t="shared" si="79"/>
        <v>#VALUE!</v>
      </c>
      <c r="G350" s="132" t="str">
        <f t="shared" si="83"/>
        <v/>
      </c>
      <c r="H350" s="132" t="str">
        <f t="shared" si="84"/>
        <v/>
      </c>
      <c r="I350" s="132" t="e">
        <f t="shared" si="80"/>
        <v>#VALUE!</v>
      </c>
      <c r="J350" s="132" t="e">
        <f>SUM($H$27:$H350)</f>
        <v>#VALUE!</v>
      </c>
      <c r="K350" s="135">
        <v>27</v>
      </c>
      <c r="L350" s="139" t="e">
        <f>AVERAGE(I338:I349)</f>
        <v>#VALUE!</v>
      </c>
      <c r="M350" s="143" t="e">
        <f>L350*H20</f>
        <v>#VALUE!</v>
      </c>
      <c r="N350" s="143" t="e">
        <f t="shared" ref="N350" si="86">M350/(1+H$19)</f>
        <v>#VALUE!</v>
      </c>
      <c r="O350" s="140" t="e">
        <f>N350/12</f>
        <v>#VALUE!</v>
      </c>
      <c r="P350" s="141" t="e">
        <f t="shared" si="76"/>
        <v>#VALUE!</v>
      </c>
    </row>
    <row r="351" spans="1:16" s="88" customFormat="1" ht="13.5" customHeight="1" x14ac:dyDescent="0.25">
      <c r="A351" s="88" t="str">
        <f t="shared" si="81"/>
        <v/>
      </c>
      <c r="B351" s="131" t="str">
        <f t="shared" si="77"/>
        <v/>
      </c>
      <c r="C351" s="132" t="str">
        <f t="shared" si="82"/>
        <v/>
      </c>
      <c r="D351" s="132" t="str">
        <f t="shared" si="85"/>
        <v/>
      </c>
      <c r="E351" s="133" t="e">
        <f t="shared" si="78"/>
        <v>#VALUE!</v>
      </c>
      <c r="F351" s="132" t="e">
        <f t="shared" si="79"/>
        <v>#VALUE!</v>
      </c>
      <c r="G351" s="132" t="str">
        <f t="shared" si="83"/>
        <v/>
      </c>
      <c r="H351" s="132" t="str">
        <f t="shared" si="84"/>
        <v/>
      </c>
      <c r="I351" s="132" t="e">
        <f t="shared" si="80"/>
        <v>#VALUE!</v>
      </c>
      <c r="J351" s="132" t="e">
        <f>SUM($H$27:$H351)</f>
        <v>#VALUE!</v>
      </c>
      <c r="O351" s="140" t="e">
        <f>O362</f>
        <v>#VALUE!</v>
      </c>
      <c r="P351" s="141" t="e">
        <f t="shared" si="76"/>
        <v>#VALUE!</v>
      </c>
    </row>
    <row r="352" spans="1:16" s="88" customFormat="1" ht="13.5" customHeight="1" x14ac:dyDescent="0.25">
      <c r="A352" s="88" t="str">
        <f t="shared" si="81"/>
        <v/>
      </c>
      <c r="B352" s="131" t="str">
        <f t="shared" si="77"/>
        <v/>
      </c>
      <c r="C352" s="132" t="str">
        <f t="shared" si="82"/>
        <v/>
      </c>
      <c r="D352" s="132" t="str">
        <f t="shared" si="85"/>
        <v/>
      </c>
      <c r="E352" s="133" t="e">
        <f t="shared" si="78"/>
        <v>#VALUE!</v>
      </c>
      <c r="F352" s="132" t="e">
        <f t="shared" si="79"/>
        <v>#VALUE!</v>
      </c>
      <c r="G352" s="132" t="str">
        <f t="shared" si="83"/>
        <v/>
      </c>
      <c r="H352" s="132" t="str">
        <f t="shared" si="84"/>
        <v/>
      </c>
      <c r="I352" s="132" t="e">
        <f t="shared" si="80"/>
        <v>#VALUE!</v>
      </c>
      <c r="J352" s="132" t="e">
        <f>SUM($H$27:$H352)</f>
        <v>#VALUE!</v>
      </c>
      <c r="O352" s="140" t="e">
        <f>O362</f>
        <v>#VALUE!</v>
      </c>
      <c r="P352" s="141" t="e">
        <f t="shared" si="76"/>
        <v>#VALUE!</v>
      </c>
    </row>
    <row r="353" spans="1:16" s="88" customFormat="1" ht="13.5" customHeight="1" x14ac:dyDescent="0.25">
      <c r="A353" s="88" t="str">
        <f t="shared" si="81"/>
        <v/>
      </c>
      <c r="B353" s="131" t="str">
        <f t="shared" si="77"/>
        <v/>
      </c>
      <c r="C353" s="132" t="str">
        <f t="shared" si="82"/>
        <v/>
      </c>
      <c r="D353" s="132" t="str">
        <f t="shared" si="85"/>
        <v/>
      </c>
      <c r="E353" s="133" t="e">
        <f t="shared" si="78"/>
        <v>#VALUE!</v>
      </c>
      <c r="F353" s="132" t="e">
        <f t="shared" si="79"/>
        <v>#VALUE!</v>
      </c>
      <c r="G353" s="132" t="str">
        <f t="shared" si="83"/>
        <v/>
      </c>
      <c r="H353" s="132" t="str">
        <f t="shared" si="84"/>
        <v/>
      </c>
      <c r="I353" s="132" t="e">
        <f t="shared" si="80"/>
        <v>#VALUE!</v>
      </c>
      <c r="J353" s="132" t="e">
        <f>SUM($H$27:$H353)</f>
        <v>#VALUE!</v>
      </c>
      <c r="O353" s="140" t="e">
        <f>O362</f>
        <v>#VALUE!</v>
      </c>
      <c r="P353" s="141" t="e">
        <f t="shared" si="76"/>
        <v>#VALUE!</v>
      </c>
    </row>
    <row r="354" spans="1:16" s="88" customFormat="1" ht="13.5" customHeight="1" x14ac:dyDescent="0.25">
      <c r="A354" s="88" t="str">
        <f t="shared" si="81"/>
        <v/>
      </c>
      <c r="B354" s="131" t="str">
        <f t="shared" si="77"/>
        <v/>
      </c>
      <c r="C354" s="132" t="str">
        <f t="shared" si="82"/>
        <v/>
      </c>
      <c r="D354" s="132" t="str">
        <f t="shared" si="85"/>
        <v/>
      </c>
      <c r="E354" s="133" t="e">
        <f t="shared" si="78"/>
        <v>#VALUE!</v>
      </c>
      <c r="F354" s="132" t="e">
        <f t="shared" si="79"/>
        <v>#VALUE!</v>
      </c>
      <c r="G354" s="132" t="str">
        <f t="shared" si="83"/>
        <v/>
      </c>
      <c r="H354" s="132" t="str">
        <f t="shared" si="84"/>
        <v/>
      </c>
      <c r="I354" s="132" t="e">
        <f t="shared" si="80"/>
        <v>#VALUE!</v>
      </c>
      <c r="J354" s="132" t="e">
        <f>SUM($H$27:$H354)</f>
        <v>#VALUE!</v>
      </c>
      <c r="O354" s="140" t="e">
        <f>O362</f>
        <v>#VALUE!</v>
      </c>
      <c r="P354" s="141" t="e">
        <f t="shared" si="76"/>
        <v>#VALUE!</v>
      </c>
    </row>
    <row r="355" spans="1:16" s="88" customFormat="1" ht="13.5" customHeight="1" x14ac:dyDescent="0.25">
      <c r="A355" s="88" t="str">
        <f t="shared" si="81"/>
        <v/>
      </c>
      <c r="B355" s="131" t="str">
        <f t="shared" si="77"/>
        <v/>
      </c>
      <c r="C355" s="132" t="str">
        <f t="shared" si="82"/>
        <v/>
      </c>
      <c r="D355" s="132" t="str">
        <f t="shared" si="85"/>
        <v/>
      </c>
      <c r="E355" s="133" t="e">
        <f t="shared" si="78"/>
        <v>#VALUE!</v>
      </c>
      <c r="F355" s="132" t="e">
        <f t="shared" si="79"/>
        <v>#VALUE!</v>
      </c>
      <c r="G355" s="132" t="str">
        <f t="shared" si="83"/>
        <v/>
      </c>
      <c r="H355" s="132" t="str">
        <f t="shared" si="84"/>
        <v/>
      </c>
      <c r="I355" s="132" t="e">
        <f t="shared" si="80"/>
        <v>#VALUE!</v>
      </c>
      <c r="J355" s="132" t="e">
        <f>SUM($H$27:$H355)</f>
        <v>#VALUE!</v>
      </c>
      <c r="O355" s="140" t="e">
        <f>O362</f>
        <v>#VALUE!</v>
      </c>
      <c r="P355" s="141" t="e">
        <f t="shared" si="76"/>
        <v>#VALUE!</v>
      </c>
    </row>
    <row r="356" spans="1:16" s="88" customFormat="1" ht="13.5" customHeight="1" x14ac:dyDescent="0.25">
      <c r="A356" s="88" t="str">
        <f t="shared" si="81"/>
        <v/>
      </c>
      <c r="B356" s="131" t="str">
        <f t="shared" si="77"/>
        <v/>
      </c>
      <c r="C356" s="132" t="str">
        <f t="shared" si="82"/>
        <v/>
      </c>
      <c r="D356" s="132" t="str">
        <f t="shared" si="85"/>
        <v/>
      </c>
      <c r="E356" s="133" t="e">
        <f t="shared" si="78"/>
        <v>#VALUE!</v>
      </c>
      <c r="F356" s="132" t="e">
        <f t="shared" si="79"/>
        <v>#VALUE!</v>
      </c>
      <c r="G356" s="132" t="str">
        <f t="shared" si="83"/>
        <v/>
      </c>
      <c r="H356" s="132" t="str">
        <f t="shared" si="84"/>
        <v/>
      </c>
      <c r="I356" s="132" t="e">
        <f t="shared" si="80"/>
        <v>#VALUE!</v>
      </c>
      <c r="J356" s="132" t="e">
        <f>SUM($H$27:$H356)</f>
        <v>#VALUE!</v>
      </c>
      <c r="O356" s="140" t="e">
        <f>O362</f>
        <v>#VALUE!</v>
      </c>
      <c r="P356" s="141" t="e">
        <f t="shared" si="76"/>
        <v>#VALUE!</v>
      </c>
    </row>
    <row r="357" spans="1:16" s="88" customFormat="1" ht="13.5" customHeight="1" x14ac:dyDescent="0.25">
      <c r="A357" s="88" t="str">
        <f t="shared" si="81"/>
        <v/>
      </c>
      <c r="B357" s="131" t="str">
        <f t="shared" si="77"/>
        <v/>
      </c>
      <c r="C357" s="132" t="str">
        <f t="shared" si="82"/>
        <v/>
      </c>
      <c r="D357" s="132" t="str">
        <f t="shared" si="85"/>
        <v/>
      </c>
      <c r="E357" s="133" t="e">
        <f t="shared" si="78"/>
        <v>#VALUE!</v>
      </c>
      <c r="F357" s="132" t="e">
        <f t="shared" si="79"/>
        <v>#VALUE!</v>
      </c>
      <c r="G357" s="132" t="str">
        <f t="shared" si="83"/>
        <v/>
      </c>
      <c r="H357" s="132" t="str">
        <f t="shared" si="84"/>
        <v/>
      </c>
      <c r="I357" s="132" t="e">
        <f t="shared" si="80"/>
        <v>#VALUE!</v>
      </c>
      <c r="J357" s="132" t="e">
        <f>SUM($H$27:$H357)</f>
        <v>#VALUE!</v>
      </c>
      <c r="O357" s="140" t="e">
        <f>O362</f>
        <v>#VALUE!</v>
      </c>
      <c r="P357" s="141" t="e">
        <f t="shared" si="76"/>
        <v>#VALUE!</v>
      </c>
    </row>
    <row r="358" spans="1:16" s="88" customFormat="1" ht="13.5" customHeight="1" x14ac:dyDescent="0.25">
      <c r="A358" s="88" t="str">
        <f t="shared" si="81"/>
        <v/>
      </c>
      <c r="B358" s="131" t="str">
        <f t="shared" si="77"/>
        <v/>
      </c>
      <c r="C358" s="132" t="str">
        <f t="shared" si="82"/>
        <v/>
      </c>
      <c r="D358" s="132" t="str">
        <f t="shared" si="85"/>
        <v/>
      </c>
      <c r="E358" s="133" t="e">
        <f t="shared" si="78"/>
        <v>#VALUE!</v>
      </c>
      <c r="F358" s="132" t="e">
        <f t="shared" si="79"/>
        <v>#VALUE!</v>
      </c>
      <c r="G358" s="132" t="str">
        <f t="shared" si="83"/>
        <v/>
      </c>
      <c r="H358" s="132" t="str">
        <f t="shared" si="84"/>
        <v/>
      </c>
      <c r="I358" s="132" t="e">
        <f t="shared" si="80"/>
        <v>#VALUE!</v>
      </c>
      <c r="J358" s="132" t="e">
        <f>SUM($H$27:$H358)</f>
        <v>#VALUE!</v>
      </c>
      <c r="O358" s="140" t="e">
        <f>O362</f>
        <v>#VALUE!</v>
      </c>
      <c r="P358" s="141" t="e">
        <f t="shared" si="76"/>
        <v>#VALUE!</v>
      </c>
    </row>
    <row r="359" spans="1:16" s="88" customFormat="1" ht="13.5" customHeight="1" x14ac:dyDescent="0.25">
      <c r="A359" s="88" t="str">
        <f t="shared" si="81"/>
        <v/>
      </c>
      <c r="B359" s="131" t="str">
        <f t="shared" si="77"/>
        <v/>
      </c>
      <c r="C359" s="132" t="str">
        <f t="shared" si="82"/>
        <v/>
      </c>
      <c r="D359" s="132" t="str">
        <f t="shared" si="85"/>
        <v/>
      </c>
      <c r="E359" s="133" t="e">
        <f t="shared" si="78"/>
        <v>#VALUE!</v>
      </c>
      <c r="F359" s="132" t="e">
        <f t="shared" si="79"/>
        <v>#VALUE!</v>
      </c>
      <c r="G359" s="132" t="str">
        <f t="shared" si="83"/>
        <v/>
      </c>
      <c r="H359" s="132" t="str">
        <f t="shared" si="84"/>
        <v/>
      </c>
      <c r="I359" s="132" t="e">
        <f t="shared" si="80"/>
        <v>#VALUE!</v>
      </c>
      <c r="J359" s="132" t="e">
        <f>SUM($H$27:$H359)</f>
        <v>#VALUE!</v>
      </c>
      <c r="O359" s="140" t="e">
        <f>O362</f>
        <v>#VALUE!</v>
      </c>
      <c r="P359" s="141" t="e">
        <f t="shared" si="76"/>
        <v>#VALUE!</v>
      </c>
    </row>
    <row r="360" spans="1:16" s="88" customFormat="1" ht="13.5" customHeight="1" x14ac:dyDescent="0.25">
      <c r="A360" s="88" t="str">
        <f t="shared" si="81"/>
        <v/>
      </c>
      <c r="B360" s="131" t="str">
        <f t="shared" si="77"/>
        <v/>
      </c>
      <c r="C360" s="132" t="str">
        <f t="shared" si="82"/>
        <v/>
      </c>
      <c r="D360" s="132" t="str">
        <f t="shared" si="85"/>
        <v/>
      </c>
      <c r="E360" s="133" t="e">
        <f t="shared" si="78"/>
        <v>#VALUE!</v>
      </c>
      <c r="F360" s="132" t="e">
        <f t="shared" si="79"/>
        <v>#VALUE!</v>
      </c>
      <c r="G360" s="132" t="str">
        <f t="shared" si="83"/>
        <v/>
      </c>
      <c r="H360" s="132" t="str">
        <f t="shared" si="84"/>
        <v/>
      </c>
      <c r="I360" s="132" t="e">
        <f t="shared" si="80"/>
        <v>#VALUE!</v>
      </c>
      <c r="J360" s="132" t="e">
        <f>SUM($H$27:$H360)</f>
        <v>#VALUE!</v>
      </c>
      <c r="O360" s="140" t="e">
        <f>O362</f>
        <v>#VALUE!</v>
      </c>
      <c r="P360" s="141" t="e">
        <f t="shared" si="76"/>
        <v>#VALUE!</v>
      </c>
    </row>
    <row r="361" spans="1:16" s="88" customFormat="1" ht="13.5" customHeight="1" x14ac:dyDescent="0.25">
      <c r="A361" s="88" t="str">
        <f t="shared" si="81"/>
        <v/>
      </c>
      <c r="B361" s="131" t="str">
        <f t="shared" si="77"/>
        <v/>
      </c>
      <c r="C361" s="132" t="str">
        <f t="shared" si="82"/>
        <v/>
      </c>
      <c r="D361" s="132" t="str">
        <f t="shared" si="85"/>
        <v/>
      </c>
      <c r="E361" s="133" t="e">
        <f t="shared" si="78"/>
        <v>#VALUE!</v>
      </c>
      <c r="F361" s="132" t="e">
        <f t="shared" si="79"/>
        <v>#VALUE!</v>
      </c>
      <c r="G361" s="132" t="str">
        <f t="shared" si="83"/>
        <v/>
      </c>
      <c r="H361" s="132" t="str">
        <f t="shared" si="84"/>
        <v/>
      </c>
      <c r="I361" s="132" t="e">
        <f t="shared" si="80"/>
        <v>#VALUE!</v>
      </c>
      <c r="J361" s="132" t="e">
        <f>SUM($H$27:$H361)</f>
        <v>#VALUE!</v>
      </c>
      <c r="O361" s="140" t="e">
        <f>O362</f>
        <v>#VALUE!</v>
      </c>
      <c r="P361" s="141" t="e">
        <f t="shared" si="76"/>
        <v>#VALUE!</v>
      </c>
    </row>
    <row r="362" spans="1:16" s="88" customFormat="1" ht="13.5" customHeight="1" x14ac:dyDescent="0.25">
      <c r="A362" s="88" t="str">
        <f t="shared" si="81"/>
        <v/>
      </c>
      <c r="B362" s="136" t="str">
        <f t="shared" si="77"/>
        <v/>
      </c>
      <c r="C362" s="132" t="str">
        <f t="shared" si="82"/>
        <v/>
      </c>
      <c r="D362" s="132" t="str">
        <f t="shared" si="85"/>
        <v/>
      </c>
      <c r="E362" s="133" t="e">
        <f t="shared" si="78"/>
        <v>#VALUE!</v>
      </c>
      <c r="F362" s="132" t="e">
        <f t="shared" si="79"/>
        <v>#VALUE!</v>
      </c>
      <c r="G362" s="132" t="str">
        <f t="shared" si="83"/>
        <v/>
      </c>
      <c r="H362" s="132" t="str">
        <f t="shared" si="84"/>
        <v/>
      </c>
      <c r="I362" s="132" t="e">
        <f t="shared" si="80"/>
        <v>#VALUE!</v>
      </c>
      <c r="J362" s="132" t="e">
        <f>SUM($H$27:$H362)</f>
        <v>#VALUE!</v>
      </c>
      <c r="K362" s="135">
        <v>28</v>
      </c>
      <c r="L362" s="139" t="e">
        <f>AVERAGE(I350:I361)</f>
        <v>#VALUE!</v>
      </c>
      <c r="M362" s="143" t="e">
        <f>L362*H20</f>
        <v>#VALUE!</v>
      </c>
      <c r="N362" s="143" t="e">
        <f t="shared" ref="N362" si="87">M362/(1+H$19)</f>
        <v>#VALUE!</v>
      </c>
      <c r="O362" s="140" t="e">
        <f t="shared" si="73"/>
        <v>#VALUE!</v>
      </c>
      <c r="P362" s="141" t="e">
        <f t="shared" si="76"/>
        <v>#VALUE!</v>
      </c>
    </row>
    <row r="363" spans="1:16" s="88" customFormat="1" ht="13.5" customHeight="1" x14ac:dyDescent="0.25">
      <c r="A363" s="88" t="str">
        <f t="shared" si="81"/>
        <v/>
      </c>
      <c r="B363" s="131" t="str">
        <f t="shared" si="77"/>
        <v/>
      </c>
      <c r="C363" s="132" t="str">
        <f t="shared" si="82"/>
        <v/>
      </c>
      <c r="D363" s="132" t="str">
        <f t="shared" si="85"/>
        <v/>
      </c>
      <c r="E363" s="133" t="e">
        <f t="shared" si="78"/>
        <v>#VALUE!</v>
      </c>
      <c r="F363" s="132" t="e">
        <f t="shared" si="79"/>
        <v>#VALUE!</v>
      </c>
      <c r="G363" s="132" t="str">
        <f t="shared" si="83"/>
        <v/>
      </c>
      <c r="H363" s="132" t="str">
        <f t="shared" si="84"/>
        <v/>
      </c>
      <c r="I363" s="132" t="e">
        <f t="shared" si="80"/>
        <v>#VALUE!</v>
      </c>
      <c r="J363" s="132" t="e">
        <f>SUM($H$27:$H363)</f>
        <v>#VALUE!</v>
      </c>
      <c r="O363" s="140" t="e">
        <f>O374</f>
        <v>#VALUE!</v>
      </c>
      <c r="P363" s="141" t="e">
        <f t="shared" si="76"/>
        <v>#VALUE!</v>
      </c>
    </row>
    <row r="364" spans="1:16" s="88" customFormat="1" ht="13.5" customHeight="1" x14ac:dyDescent="0.25">
      <c r="A364" s="88" t="str">
        <f t="shared" si="81"/>
        <v/>
      </c>
      <c r="B364" s="131" t="str">
        <f t="shared" si="77"/>
        <v/>
      </c>
      <c r="C364" s="132" t="str">
        <f t="shared" si="82"/>
        <v/>
      </c>
      <c r="D364" s="132" t="str">
        <f t="shared" si="85"/>
        <v/>
      </c>
      <c r="E364" s="133" t="e">
        <f t="shared" si="78"/>
        <v>#VALUE!</v>
      </c>
      <c r="F364" s="132" t="e">
        <f t="shared" si="79"/>
        <v>#VALUE!</v>
      </c>
      <c r="G364" s="132" t="str">
        <f t="shared" si="83"/>
        <v/>
      </c>
      <c r="H364" s="132" t="str">
        <f t="shared" si="84"/>
        <v/>
      </c>
      <c r="I364" s="132" t="e">
        <f t="shared" si="80"/>
        <v>#VALUE!</v>
      </c>
      <c r="J364" s="132" t="e">
        <f>SUM($H$27:$H364)</f>
        <v>#VALUE!</v>
      </c>
      <c r="O364" s="140" t="e">
        <f>O374</f>
        <v>#VALUE!</v>
      </c>
      <c r="P364" s="141" t="e">
        <f t="shared" si="76"/>
        <v>#VALUE!</v>
      </c>
    </row>
    <row r="365" spans="1:16" s="88" customFormat="1" ht="13.5" customHeight="1" x14ac:dyDescent="0.25">
      <c r="A365" s="88" t="str">
        <f t="shared" si="81"/>
        <v/>
      </c>
      <c r="B365" s="131" t="str">
        <f t="shared" si="77"/>
        <v/>
      </c>
      <c r="C365" s="132" t="str">
        <f t="shared" si="82"/>
        <v/>
      </c>
      <c r="D365" s="132" t="str">
        <f t="shared" si="85"/>
        <v/>
      </c>
      <c r="E365" s="133" t="e">
        <f t="shared" si="78"/>
        <v>#VALUE!</v>
      </c>
      <c r="F365" s="132" t="e">
        <f t="shared" si="79"/>
        <v>#VALUE!</v>
      </c>
      <c r="G365" s="132" t="str">
        <f t="shared" si="83"/>
        <v/>
      </c>
      <c r="H365" s="132" t="str">
        <f t="shared" si="84"/>
        <v/>
      </c>
      <c r="I365" s="132" t="e">
        <f t="shared" si="80"/>
        <v>#VALUE!</v>
      </c>
      <c r="J365" s="132" t="e">
        <f>SUM($H$27:$H365)</f>
        <v>#VALUE!</v>
      </c>
      <c r="O365" s="140" t="e">
        <f>O374</f>
        <v>#VALUE!</v>
      </c>
      <c r="P365" s="141" t="e">
        <f t="shared" si="76"/>
        <v>#VALUE!</v>
      </c>
    </row>
    <row r="366" spans="1:16" s="88" customFormat="1" ht="13.5" customHeight="1" x14ac:dyDescent="0.25">
      <c r="A366" s="88" t="str">
        <f t="shared" si="81"/>
        <v/>
      </c>
      <c r="B366" s="131" t="str">
        <f t="shared" si="77"/>
        <v/>
      </c>
      <c r="C366" s="132" t="str">
        <f t="shared" si="82"/>
        <v/>
      </c>
      <c r="D366" s="132" t="str">
        <f t="shared" si="85"/>
        <v/>
      </c>
      <c r="E366" s="133" t="e">
        <f t="shared" si="78"/>
        <v>#VALUE!</v>
      </c>
      <c r="F366" s="132" t="e">
        <f t="shared" si="79"/>
        <v>#VALUE!</v>
      </c>
      <c r="G366" s="132" t="str">
        <f t="shared" si="83"/>
        <v/>
      </c>
      <c r="H366" s="132" t="str">
        <f t="shared" si="84"/>
        <v/>
      </c>
      <c r="I366" s="132" t="e">
        <f t="shared" si="80"/>
        <v>#VALUE!</v>
      </c>
      <c r="J366" s="132" t="e">
        <f>SUM($H$27:$H366)</f>
        <v>#VALUE!</v>
      </c>
      <c r="O366" s="140" t="e">
        <f>O374</f>
        <v>#VALUE!</v>
      </c>
      <c r="P366" s="141" t="e">
        <f t="shared" si="76"/>
        <v>#VALUE!</v>
      </c>
    </row>
    <row r="367" spans="1:16" s="88" customFormat="1" ht="13.5" customHeight="1" x14ac:dyDescent="0.25">
      <c r="A367" s="88" t="str">
        <f t="shared" si="81"/>
        <v/>
      </c>
      <c r="B367" s="131" t="str">
        <f t="shared" si="77"/>
        <v/>
      </c>
      <c r="C367" s="132" t="str">
        <f t="shared" si="82"/>
        <v/>
      </c>
      <c r="D367" s="132" t="str">
        <f t="shared" si="85"/>
        <v/>
      </c>
      <c r="E367" s="133" t="e">
        <f t="shared" si="78"/>
        <v>#VALUE!</v>
      </c>
      <c r="F367" s="132" t="e">
        <f t="shared" si="79"/>
        <v>#VALUE!</v>
      </c>
      <c r="G367" s="132" t="str">
        <f t="shared" si="83"/>
        <v/>
      </c>
      <c r="H367" s="132" t="str">
        <f t="shared" si="84"/>
        <v/>
      </c>
      <c r="I367" s="132" t="e">
        <f t="shared" si="80"/>
        <v>#VALUE!</v>
      </c>
      <c r="J367" s="132" t="e">
        <f>SUM($H$27:$H367)</f>
        <v>#VALUE!</v>
      </c>
      <c r="O367" s="140" t="e">
        <f>O374</f>
        <v>#VALUE!</v>
      </c>
      <c r="P367" s="141" t="e">
        <f t="shared" si="76"/>
        <v>#VALUE!</v>
      </c>
    </row>
    <row r="368" spans="1:16" s="88" customFormat="1" ht="13.5" customHeight="1" x14ac:dyDescent="0.25">
      <c r="A368" s="88" t="str">
        <f t="shared" si="81"/>
        <v/>
      </c>
      <c r="B368" s="131" t="str">
        <f t="shared" si="77"/>
        <v/>
      </c>
      <c r="C368" s="132" t="str">
        <f t="shared" si="82"/>
        <v/>
      </c>
      <c r="D368" s="132" t="str">
        <f t="shared" si="85"/>
        <v/>
      </c>
      <c r="E368" s="133" t="e">
        <f t="shared" si="78"/>
        <v>#VALUE!</v>
      </c>
      <c r="F368" s="132" t="e">
        <f t="shared" si="79"/>
        <v>#VALUE!</v>
      </c>
      <c r="G368" s="132" t="str">
        <f t="shared" si="83"/>
        <v/>
      </c>
      <c r="H368" s="132" t="str">
        <f t="shared" si="84"/>
        <v/>
      </c>
      <c r="I368" s="132" t="e">
        <f t="shared" si="80"/>
        <v>#VALUE!</v>
      </c>
      <c r="J368" s="132" t="e">
        <f>SUM($H$27:$H368)</f>
        <v>#VALUE!</v>
      </c>
      <c r="O368" s="140" t="e">
        <f>O374</f>
        <v>#VALUE!</v>
      </c>
      <c r="P368" s="141" t="e">
        <f t="shared" si="76"/>
        <v>#VALUE!</v>
      </c>
    </row>
    <row r="369" spans="1:16" s="88" customFormat="1" ht="13.5" customHeight="1" x14ac:dyDescent="0.25">
      <c r="A369" s="88" t="str">
        <f t="shared" si="81"/>
        <v/>
      </c>
      <c r="B369" s="131" t="str">
        <f t="shared" si="77"/>
        <v/>
      </c>
      <c r="C369" s="132" t="str">
        <f t="shared" si="82"/>
        <v/>
      </c>
      <c r="D369" s="132" t="str">
        <f t="shared" si="85"/>
        <v/>
      </c>
      <c r="E369" s="133" t="e">
        <f t="shared" si="78"/>
        <v>#VALUE!</v>
      </c>
      <c r="F369" s="132" t="e">
        <f t="shared" si="79"/>
        <v>#VALUE!</v>
      </c>
      <c r="G369" s="132" t="str">
        <f t="shared" si="83"/>
        <v/>
      </c>
      <c r="H369" s="132" t="str">
        <f t="shared" si="84"/>
        <v/>
      </c>
      <c r="I369" s="132" t="e">
        <f t="shared" si="80"/>
        <v>#VALUE!</v>
      </c>
      <c r="J369" s="132" t="e">
        <f>SUM($H$27:$H369)</f>
        <v>#VALUE!</v>
      </c>
      <c r="O369" s="140" t="e">
        <f>O374</f>
        <v>#VALUE!</v>
      </c>
      <c r="P369" s="141" t="e">
        <f t="shared" si="76"/>
        <v>#VALUE!</v>
      </c>
    </row>
    <row r="370" spans="1:16" s="88" customFormat="1" ht="13.5" customHeight="1" x14ac:dyDescent="0.25">
      <c r="A370" s="88" t="str">
        <f t="shared" si="81"/>
        <v/>
      </c>
      <c r="B370" s="131" t="str">
        <f t="shared" si="77"/>
        <v/>
      </c>
      <c r="C370" s="132" t="str">
        <f t="shared" si="82"/>
        <v/>
      </c>
      <c r="D370" s="132" t="str">
        <f t="shared" si="85"/>
        <v/>
      </c>
      <c r="E370" s="133" t="e">
        <f t="shared" si="78"/>
        <v>#VALUE!</v>
      </c>
      <c r="F370" s="132" t="e">
        <f t="shared" si="79"/>
        <v>#VALUE!</v>
      </c>
      <c r="G370" s="132" t="str">
        <f t="shared" si="83"/>
        <v/>
      </c>
      <c r="H370" s="132" t="str">
        <f t="shared" si="84"/>
        <v/>
      </c>
      <c r="I370" s="132" t="e">
        <f t="shared" si="80"/>
        <v>#VALUE!</v>
      </c>
      <c r="J370" s="132" t="e">
        <f>SUM($H$27:$H370)</f>
        <v>#VALUE!</v>
      </c>
      <c r="O370" s="140" t="e">
        <f>O374</f>
        <v>#VALUE!</v>
      </c>
      <c r="P370" s="141" t="e">
        <f t="shared" si="76"/>
        <v>#VALUE!</v>
      </c>
    </row>
    <row r="371" spans="1:16" s="88" customFormat="1" ht="13.5" customHeight="1" x14ac:dyDescent="0.25">
      <c r="A371" s="88" t="str">
        <f t="shared" si="81"/>
        <v/>
      </c>
      <c r="B371" s="131" t="str">
        <f t="shared" si="77"/>
        <v/>
      </c>
      <c r="C371" s="132" t="str">
        <f t="shared" si="82"/>
        <v/>
      </c>
      <c r="D371" s="132" t="str">
        <f t="shared" si="85"/>
        <v/>
      </c>
      <c r="E371" s="133" t="e">
        <f t="shared" si="78"/>
        <v>#VALUE!</v>
      </c>
      <c r="F371" s="132" t="e">
        <f t="shared" si="79"/>
        <v>#VALUE!</v>
      </c>
      <c r="G371" s="132" t="str">
        <f t="shared" si="83"/>
        <v/>
      </c>
      <c r="H371" s="132" t="str">
        <f t="shared" si="84"/>
        <v/>
      </c>
      <c r="I371" s="132" t="e">
        <f t="shared" si="80"/>
        <v>#VALUE!</v>
      </c>
      <c r="J371" s="132" t="e">
        <f>SUM($H$27:$H371)</f>
        <v>#VALUE!</v>
      </c>
      <c r="O371" s="140" t="e">
        <f>O374</f>
        <v>#VALUE!</v>
      </c>
      <c r="P371" s="141" t="e">
        <f t="shared" si="76"/>
        <v>#VALUE!</v>
      </c>
    </row>
    <row r="372" spans="1:16" s="88" customFormat="1" ht="13.5" customHeight="1" x14ac:dyDescent="0.25">
      <c r="A372" s="88" t="str">
        <f t="shared" si="81"/>
        <v/>
      </c>
      <c r="B372" s="131" t="str">
        <f t="shared" si="77"/>
        <v/>
      </c>
      <c r="C372" s="132" t="str">
        <f t="shared" si="82"/>
        <v/>
      </c>
      <c r="D372" s="132" t="str">
        <f t="shared" si="85"/>
        <v/>
      </c>
      <c r="E372" s="133" t="e">
        <f t="shared" si="78"/>
        <v>#VALUE!</v>
      </c>
      <c r="F372" s="132" t="e">
        <f t="shared" si="79"/>
        <v>#VALUE!</v>
      </c>
      <c r="G372" s="132" t="str">
        <f t="shared" si="83"/>
        <v/>
      </c>
      <c r="H372" s="132" t="str">
        <f t="shared" si="84"/>
        <v/>
      </c>
      <c r="I372" s="132" t="e">
        <f t="shared" si="80"/>
        <v>#VALUE!</v>
      </c>
      <c r="J372" s="132" t="e">
        <f>SUM($H$27:$H372)</f>
        <v>#VALUE!</v>
      </c>
      <c r="O372" s="140" t="e">
        <f>O374</f>
        <v>#VALUE!</v>
      </c>
      <c r="P372" s="141" t="e">
        <f t="shared" si="76"/>
        <v>#VALUE!</v>
      </c>
    </row>
    <row r="373" spans="1:16" s="88" customFormat="1" ht="13.5" customHeight="1" x14ac:dyDescent="0.25">
      <c r="A373" s="88" t="str">
        <f t="shared" si="81"/>
        <v/>
      </c>
      <c r="B373" s="131" t="str">
        <f t="shared" si="77"/>
        <v/>
      </c>
      <c r="C373" s="132" t="str">
        <f t="shared" si="82"/>
        <v/>
      </c>
      <c r="D373" s="132" t="str">
        <f t="shared" si="85"/>
        <v/>
      </c>
      <c r="E373" s="133" t="e">
        <f t="shared" si="78"/>
        <v>#VALUE!</v>
      </c>
      <c r="F373" s="132" t="e">
        <f t="shared" si="79"/>
        <v>#VALUE!</v>
      </c>
      <c r="G373" s="132" t="str">
        <f t="shared" si="83"/>
        <v/>
      </c>
      <c r="H373" s="132" t="str">
        <f t="shared" si="84"/>
        <v/>
      </c>
      <c r="I373" s="132" t="e">
        <f t="shared" si="80"/>
        <v>#VALUE!</v>
      </c>
      <c r="J373" s="132" t="e">
        <f>SUM($H$27:$H373)</f>
        <v>#VALUE!</v>
      </c>
      <c r="O373" s="140" t="e">
        <f>O374</f>
        <v>#VALUE!</v>
      </c>
      <c r="P373" s="141" t="e">
        <f t="shared" si="76"/>
        <v>#VALUE!</v>
      </c>
    </row>
    <row r="374" spans="1:16" s="88" customFormat="1" ht="13.5" customHeight="1" x14ac:dyDescent="0.25">
      <c r="A374" s="88" t="str">
        <f t="shared" si="81"/>
        <v/>
      </c>
      <c r="B374" s="136" t="str">
        <f t="shared" si="77"/>
        <v/>
      </c>
      <c r="C374" s="132" t="str">
        <f t="shared" si="82"/>
        <v/>
      </c>
      <c r="D374" s="132" t="str">
        <f t="shared" si="85"/>
        <v/>
      </c>
      <c r="E374" s="133" t="e">
        <f t="shared" si="78"/>
        <v>#VALUE!</v>
      </c>
      <c r="F374" s="132" t="e">
        <f t="shared" si="79"/>
        <v>#VALUE!</v>
      </c>
      <c r="G374" s="132" t="str">
        <f t="shared" si="83"/>
        <v/>
      </c>
      <c r="H374" s="132" t="str">
        <f t="shared" si="84"/>
        <v/>
      </c>
      <c r="I374" s="132" t="e">
        <f t="shared" si="80"/>
        <v>#VALUE!</v>
      </c>
      <c r="J374" s="132" t="e">
        <f>SUM($H$27:$H374)</f>
        <v>#VALUE!</v>
      </c>
      <c r="K374" s="135">
        <v>29</v>
      </c>
      <c r="L374" s="139" t="e">
        <f>AVERAGE(I362:I373)</f>
        <v>#VALUE!</v>
      </c>
      <c r="M374" s="143" t="e">
        <f>L374*H20</f>
        <v>#VALUE!</v>
      </c>
      <c r="N374" s="143" t="e">
        <f t="shared" ref="N374" si="88">M374/(1+H$19)</f>
        <v>#VALUE!</v>
      </c>
      <c r="O374" s="140" t="e">
        <f>N374/12</f>
        <v>#VALUE!</v>
      </c>
      <c r="P374" s="141" t="e">
        <f t="shared" si="76"/>
        <v>#VALUE!</v>
      </c>
    </row>
    <row r="375" spans="1:16" s="88" customFormat="1" ht="13.5" customHeight="1" x14ac:dyDescent="0.25">
      <c r="A375" s="88" t="str">
        <f t="shared" si="81"/>
        <v/>
      </c>
      <c r="B375" s="131" t="str">
        <f t="shared" si="77"/>
        <v/>
      </c>
      <c r="C375" s="132" t="str">
        <f t="shared" si="82"/>
        <v/>
      </c>
      <c r="D375" s="132" t="str">
        <f t="shared" si="85"/>
        <v/>
      </c>
      <c r="E375" s="133" t="e">
        <f t="shared" si="78"/>
        <v>#VALUE!</v>
      </c>
      <c r="F375" s="132" t="e">
        <f t="shared" si="79"/>
        <v>#VALUE!</v>
      </c>
      <c r="G375" s="132" t="str">
        <f t="shared" si="83"/>
        <v/>
      </c>
      <c r="H375" s="132" t="str">
        <f t="shared" si="84"/>
        <v/>
      </c>
      <c r="I375" s="132" t="e">
        <f t="shared" si="80"/>
        <v>#VALUE!</v>
      </c>
      <c r="J375" s="132" t="e">
        <f>SUM($H$27:$H375)</f>
        <v>#VALUE!</v>
      </c>
      <c r="O375" s="140" t="e">
        <f>O386</f>
        <v>#VALUE!</v>
      </c>
      <c r="P375" s="141" t="e">
        <f t="shared" si="76"/>
        <v>#VALUE!</v>
      </c>
    </row>
    <row r="376" spans="1:16" s="88" customFormat="1" ht="13.5" customHeight="1" x14ac:dyDescent="0.25">
      <c r="A376" s="88" t="str">
        <f t="shared" si="81"/>
        <v/>
      </c>
      <c r="B376" s="131" t="str">
        <f t="shared" si="77"/>
        <v/>
      </c>
      <c r="C376" s="132" t="str">
        <f t="shared" si="82"/>
        <v/>
      </c>
      <c r="D376" s="132" t="str">
        <f t="shared" si="85"/>
        <v/>
      </c>
      <c r="E376" s="133" t="e">
        <f t="shared" si="78"/>
        <v>#VALUE!</v>
      </c>
      <c r="F376" s="132" t="e">
        <f t="shared" si="79"/>
        <v>#VALUE!</v>
      </c>
      <c r="G376" s="132" t="str">
        <f t="shared" si="83"/>
        <v/>
      </c>
      <c r="H376" s="132" t="str">
        <f t="shared" si="84"/>
        <v/>
      </c>
      <c r="I376" s="132" t="e">
        <f t="shared" si="80"/>
        <v>#VALUE!</v>
      </c>
      <c r="J376" s="132" t="e">
        <f>SUM($H$27:$H376)</f>
        <v>#VALUE!</v>
      </c>
      <c r="O376" s="140" t="e">
        <f>O386</f>
        <v>#VALUE!</v>
      </c>
      <c r="P376" s="141" t="e">
        <f t="shared" si="76"/>
        <v>#VALUE!</v>
      </c>
    </row>
    <row r="377" spans="1:16" s="88" customFormat="1" ht="13.5" customHeight="1" x14ac:dyDescent="0.25">
      <c r="A377" s="88" t="str">
        <f t="shared" si="81"/>
        <v/>
      </c>
      <c r="B377" s="131" t="str">
        <f t="shared" si="77"/>
        <v/>
      </c>
      <c r="C377" s="132" t="str">
        <f t="shared" si="82"/>
        <v/>
      </c>
      <c r="D377" s="132" t="str">
        <f t="shared" si="85"/>
        <v/>
      </c>
      <c r="E377" s="133" t="e">
        <f t="shared" si="78"/>
        <v>#VALUE!</v>
      </c>
      <c r="F377" s="132" t="e">
        <f t="shared" si="79"/>
        <v>#VALUE!</v>
      </c>
      <c r="G377" s="132" t="str">
        <f t="shared" si="83"/>
        <v/>
      </c>
      <c r="H377" s="132" t="str">
        <f t="shared" si="84"/>
        <v/>
      </c>
      <c r="I377" s="132" t="e">
        <f t="shared" si="80"/>
        <v>#VALUE!</v>
      </c>
      <c r="J377" s="132" t="e">
        <f>SUM($H$27:$H377)</f>
        <v>#VALUE!</v>
      </c>
      <c r="O377" s="140" t="e">
        <f>O386</f>
        <v>#VALUE!</v>
      </c>
      <c r="P377" s="141" t="e">
        <f t="shared" si="76"/>
        <v>#VALUE!</v>
      </c>
    </row>
    <row r="378" spans="1:16" s="88" customFormat="1" ht="13.5" customHeight="1" x14ac:dyDescent="0.25">
      <c r="A378" s="88" t="str">
        <f t="shared" si="81"/>
        <v/>
      </c>
      <c r="B378" s="131" t="str">
        <f t="shared" si="77"/>
        <v/>
      </c>
      <c r="C378" s="132" t="str">
        <f t="shared" si="82"/>
        <v/>
      </c>
      <c r="D378" s="132" t="str">
        <f t="shared" si="85"/>
        <v/>
      </c>
      <c r="E378" s="133" t="e">
        <f t="shared" si="78"/>
        <v>#VALUE!</v>
      </c>
      <c r="F378" s="132" t="e">
        <f t="shared" si="79"/>
        <v>#VALUE!</v>
      </c>
      <c r="G378" s="132" t="str">
        <f t="shared" si="83"/>
        <v/>
      </c>
      <c r="H378" s="132" t="str">
        <f t="shared" si="84"/>
        <v/>
      </c>
      <c r="I378" s="132" t="e">
        <f t="shared" si="80"/>
        <v>#VALUE!</v>
      </c>
      <c r="J378" s="132" t="e">
        <f>SUM($H$27:$H378)</f>
        <v>#VALUE!</v>
      </c>
      <c r="O378" s="140" t="e">
        <f>O386</f>
        <v>#VALUE!</v>
      </c>
      <c r="P378" s="141" t="e">
        <f t="shared" si="76"/>
        <v>#VALUE!</v>
      </c>
    </row>
    <row r="379" spans="1:16" s="88" customFormat="1" ht="13.5" customHeight="1" x14ac:dyDescent="0.25">
      <c r="A379" s="88" t="str">
        <f t="shared" si="81"/>
        <v/>
      </c>
      <c r="B379" s="131" t="str">
        <f t="shared" si="77"/>
        <v/>
      </c>
      <c r="C379" s="132" t="str">
        <f t="shared" si="82"/>
        <v/>
      </c>
      <c r="D379" s="132" t="str">
        <f t="shared" si="85"/>
        <v/>
      </c>
      <c r="E379" s="133" t="e">
        <f t="shared" si="78"/>
        <v>#VALUE!</v>
      </c>
      <c r="F379" s="132" t="e">
        <f t="shared" si="79"/>
        <v>#VALUE!</v>
      </c>
      <c r="G379" s="132" t="str">
        <f t="shared" si="83"/>
        <v/>
      </c>
      <c r="H379" s="132" t="str">
        <f t="shared" si="84"/>
        <v/>
      </c>
      <c r="I379" s="132" t="e">
        <f t="shared" si="80"/>
        <v>#VALUE!</v>
      </c>
      <c r="J379" s="132" t="e">
        <f>SUM($H$27:$H379)</f>
        <v>#VALUE!</v>
      </c>
      <c r="O379" s="140" t="e">
        <f>O386</f>
        <v>#VALUE!</v>
      </c>
      <c r="P379" s="141" t="e">
        <f t="shared" si="76"/>
        <v>#VALUE!</v>
      </c>
    </row>
    <row r="380" spans="1:16" s="88" customFormat="1" ht="13.5" customHeight="1" x14ac:dyDescent="0.25">
      <c r="A380" s="88" t="str">
        <f t="shared" si="81"/>
        <v/>
      </c>
      <c r="B380" s="131" t="str">
        <f t="shared" si="77"/>
        <v/>
      </c>
      <c r="C380" s="132" t="str">
        <f t="shared" si="82"/>
        <v/>
      </c>
      <c r="D380" s="132" t="str">
        <f t="shared" si="85"/>
        <v/>
      </c>
      <c r="E380" s="133" t="e">
        <f t="shared" si="78"/>
        <v>#VALUE!</v>
      </c>
      <c r="F380" s="132" t="e">
        <f t="shared" si="79"/>
        <v>#VALUE!</v>
      </c>
      <c r="G380" s="132" t="str">
        <f t="shared" si="83"/>
        <v/>
      </c>
      <c r="H380" s="132" t="str">
        <f t="shared" si="84"/>
        <v/>
      </c>
      <c r="I380" s="132" t="e">
        <f t="shared" si="80"/>
        <v>#VALUE!</v>
      </c>
      <c r="J380" s="132" t="e">
        <f>SUM($H$27:$H380)</f>
        <v>#VALUE!</v>
      </c>
      <c r="O380" s="140" t="e">
        <f>O386</f>
        <v>#VALUE!</v>
      </c>
      <c r="P380" s="141" t="e">
        <f t="shared" si="76"/>
        <v>#VALUE!</v>
      </c>
    </row>
    <row r="381" spans="1:16" s="88" customFormat="1" ht="13.5" customHeight="1" x14ac:dyDescent="0.25">
      <c r="A381" s="88" t="str">
        <f t="shared" si="81"/>
        <v/>
      </c>
      <c r="B381" s="131" t="str">
        <f t="shared" si="77"/>
        <v/>
      </c>
      <c r="C381" s="132" t="str">
        <f t="shared" si="82"/>
        <v/>
      </c>
      <c r="D381" s="132" t="str">
        <f t="shared" si="85"/>
        <v/>
      </c>
      <c r="E381" s="133" t="e">
        <f t="shared" si="78"/>
        <v>#VALUE!</v>
      </c>
      <c r="F381" s="132" t="e">
        <f t="shared" si="79"/>
        <v>#VALUE!</v>
      </c>
      <c r="G381" s="132" t="str">
        <f t="shared" si="83"/>
        <v/>
      </c>
      <c r="H381" s="132" t="str">
        <f t="shared" si="84"/>
        <v/>
      </c>
      <c r="I381" s="132" t="e">
        <f t="shared" si="80"/>
        <v>#VALUE!</v>
      </c>
      <c r="J381" s="132" t="e">
        <f>SUM($H$27:$H381)</f>
        <v>#VALUE!</v>
      </c>
      <c r="O381" s="140" t="e">
        <f>O386</f>
        <v>#VALUE!</v>
      </c>
      <c r="P381" s="141" t="e">
        <f t="shared" si="76"/>
        <v>#VALUE!</v>
      </c>
    </row>
    <row r="382" spans="1:16" s="88" customFormat="1" ht="13.5" customHeight="1" x14ac:dyDescent="0.25">
      <c r="A382" s="88" t="str">
        <f t="shared" si="81"/>
        <v/>
      </c>
      <c r="B382" s="131" t="str">
        <f t="shared" si="77"/>
        <v/>
      </c>
      <c r="C382" s="132" t="str">
        <f t="shared" si="82"/>
        <v/>
      </c>
      <c r="D382" s="132" t="str">
        <f t="shared" si="85"/>
        <v/>
      </c>
      <c r="E382" s="133" t="e">
        <f t="shared" si="78"/>
        <v>#VALUE!</v>
      </c>
      <c r="F382" s="132" t="e">
        <f t="shared" si="79"/>
        <v>#VALUE!</v>
      </c>
      <c r="G382" s="132" t="str">
        <f t="shared" si="83"/>
        <v/>
      </c>
      <c r="H382" s="132" t="str">
        <f t="shared" si="84"/>
        <v/>
      </c>
      <c r="I382" s="132" t="e">
        <f t="shared" si="80"/>
        <v>#VALUE!</v>
      </c>
      <c r="J382" s="132" t="e">
        <f>SUM($H$27:$H382)</f>
        <v>#VALUE!</v>
      </c>
      <c r="O382" s="140" t="e">
        <f>O386</f>
        <v>#VALUE!</v>
      </c>
      <c r="P382" s="141" t="e">
        <f t="shared" si="76"/>
        <v>#VALUE!</v>
      </c>
    </row>
    <row r="383" spans="1:16" s="88" customFormat="1" ht="13.5" customHeight="1" x14ac:dyDescent="0.25">
      <c r="A383" s="88" t="str">
        <f t="shared" si="81"/>
        <v/>
      </c>
      <c r="B383" s="131" t="str">
        <f t="shared" si="77"/>
        <v/>
      </c>
      <c r="C383" s="132" t="str">
        <f t="shared" si="82"/>
        <v/>
      </c>
      <c r="D383" s="132" t="str">
        <f t="shared" si="85"/>
        <v/>
      </c>
      <c r="E383" s="133" t="e">
        <f t="shared" si="78"/>
        <v>#VALUE!</v>
      </c>
      <c r="F383" s="132" t="e">
        <f t="shared" si="79"/>
        <v>#VALUE!</v>
      </c>
      <c r="G383" s="132" t="str">
        <f t="shared" si="83"/>
        <v/>
      </c>
      <c r="H383" s="132" t="str">
        <f t="shared" si="84"/>
        <v/>
      </c>
      <c r="I383" s="132" t="e">
        <f t="shared" si="80"/>
        <v>#VALUE!</v>
      </c>
      <c r="J383" s="132" t="e">
        <f>SUM($H$27:$H383)</f>
        <v>#VALUE!</v>
      </c>
      <c r="O383" s="140" t="e">
        <f>O386</f>
        <v>#VALUE!</v>
      </c>
      <c r="P383" s="141" t="e">
        <f t="shared" si="76"/>
        <v>#VALUE!</v>
      </c>
    </row>
    <row r="384" spans="1:16" s="88" customFormat="1" ht="13.5" customHeight="1" x14ac:dyDescent="0.25">
      <c r="A384" s="88" t="str">
        <f t="shared" si="81"/>
        <v/>
      </c>
      <c r="B384" s="131" t="str">
        <f t="shared" si="77"/>
        <v/>
      </c>
      <c r="C384" s="132" t="str">
        <f t="shared" si="82"/>
        <v/>
      </c>
      <c r="D384" s="132" t="str">
        <f t="shared" si="85"/>
        <v/>
      </c>
      <c r="E384" s="133" t="e">
        <f t="shared" si="78"/>
        <v>#VALUE!</v>
      </c>
      <c r="F384" s="132" t="e">
        <f t="shared" si="79"/>
        <v>#VALUE!</v>
      </c>
      <c r="G384" s="132" t="str">
        <f t="shared" si="83"/>
        <v/>
      </c>
      <c r="H384" s="132" t="str">
        <f t="shared" si="84"/>
        <v/>
      </c>
      <c r="I384" s="132" t="e">
        <f t="shared" si="80"/>
        <v>#VALUE!</v>
      </c>
      <c r="J384" s="132" t="e">
        <f>SUM($H$27:$H384)</f>
        <v>#VALUE!</v>
      </c>
      <c r="O384" s="140" t="e">
        <f>O386</f>
        <v>#VALUE!</v>
      </c>
      <c r="P384" s="141" t="e">
        <f t="shared" si="76"/>
        <v>#VALUE!</v>
      </c>
    </row>
    <row r="385" spans="1:16" s="88" customFormat="1" ht="13.5" customHeight="1" x14ac:dyDescent="0.25">
      <c r="A385" s="88" t="str">
        <f t="shared" si="81"/>
        <v/>
      </c>
      <c r="B385" s="131" t="str">
        <f t="shared" si="77"/>
        <v/>
      </c>
      <c r="C385" s="132" t="str">
        <f t="shared" si="82"/>
        <v/>
      </c>
      <c r="D385" s="132" t="str">
        <f t="shared" si="85"/>
        <v/>
      </c>
      <c r="E385" s="133" t="e">
        <f t="shared" si="78"/>
        <v>#VALUE!</v>
      </c>
      <c r="F385" s="132" t="e">
        <f t="shared" si="79"/>
        <v>#VALUE!</v>
      </c>
      <c r="G385" s="132" t="str">
        <f t="shared" si="83"/>
        <v/>
      </c>
      <c r="H385" s="132" t="str">
        <f t="shared" si="84"/>
        <v/>
      </c>
      <c r="I385" s="132" t="e">
        <f t="shared" si="80"/>
        <v>#VALUE!</v>
      </c>
      <c r="J385" s="132" t="e">
        <f>SUM($H$27:$H385)</f>
        <v>#VALUE!</v>
      </c>
      <c r="O385" s="140" t="e">
        <f>O386</f>
        <v>#VALUE!</v>
      </c>
      <c r="P385" s="141" t="e">
        <f t="shared" si="76"/>
        <v>#VALUE!</v>
      </c>
    </row>
    <row r="386" spans="1:16" s="88" customFormat="1" ht="13.5" customHeight="1" x14ac:dyDescent="0.25">
      <c r="A386" s="88" t="str">
        <f t="shared" si="81"/>
        <v/>
      </c>
      <c r="B386" s="136" t="str">
        <f t="shared" si="77"/>
        <v/>
      </c>
      <c r="C386" s="132" t="str">
        <f t="shared" si="82"/>
        <v/>
      </c>
      <c r="D386" s="132" t="str">
        <f t="shared" si="85"/>
        <v/>
      </c>
      <c r="E386" s="133" t="e">
        <f t="shared" si="78"/>
        <v>#VALUE!</v>
      </c>
      <c r="F386" s="132" t="e">
        <f t="shared" si="79"/>
        <v>#VALUE!</v>
      </c>
      <c r="G386" s="132" t="str">
        <f t="shared" si="83"/>
        <v/>
      </c>
      <c r="H386" s="132" t="str">
        <f t="shared" si="84"/>
        <v/>
      </c>
      <c r="I386" s="132" t="e">
        <f t="shared" si="80"/>
        <v>#VALUE!</v>
      </c>
      <c r="J386" s="132" t="e">
        <f>SUM($H$27:$H386)</f>
        <v>#VALUE!</v>
      </c>
      <c r="K386" s="135">
        <v>30</v>
      </c>
      <c r="L386" s="139" t="e">
        <f>AVERAGE(I374:I385)</f>
        <v>#VALUE!</v>
      </c>
      <c r="M386" s="143" t="e">
        <f>L386*H20</f>
        <v>#VALUE!</v>
      </c>
      <c r="N386" s="143" t="e">
        <f t="shared" ref="N386" si="89">M386/(1+H$19)</f>
        <v>#VALUE!</v>
      </c>
      <c r="O386" s="140" t="e">
        <f t="shared" ref="O386" si="90">N386/12</f>
        <v>#VALUE!</v>
      </c>
      <c r="P386" s="141" t="e">
        <f t="shared" si="76"/>
        <v>#VALUE!</v>
      </c>
    </row>
    <row r="387" spans="1:16" x14ac:dyDescent="0.25">
      <c r="E387" s="145"/>
    </row>
    <row r="388" spans="1:16" x14ac:dyDescent="0.25">
      <c r="A388" s="175" t="s">
        <v>231</v>
      </c>
      <c r="E388" s="145"/>
      <c r="O388" s="4" t="s">
        <v>111</v>
      </c>
    </row>
    <row r="389" spans="1:16" x14ac:dyDescent="0.25">
      <c r="A389" s="2"/>
      <c r="E389" s="145"/>
    </row>
    <row r="391" spans="1:16" ht="55" customHeight="1" x14ac:dyDescent="0.25">
      <c r="A391" s="201" t="s">
        <v>304</v>
      </c>
      <c r="B391" s="202"/>
      <c r="C391" s="202"/>
      <c r="D391" s="202"/>
      <c r="E391" s="202"/>
      <c r="F391" s="202"/>
      <c r="G391" s="202"/>
      <c r="H391" s="202"/>
      <c r="I391" s="202"/>
      <c r="J391" s="202"/>
      <c r="K391" s="202"/>
      <c r="L391" s="202"/>
      <c r="M391" s="202"/>
      <c r="N391" s="202"/>
      <c r="O391" s="202"/>
      <c r="P391" s="202"/>
    </row>
    <row r="392" spans="1:16" ht="21.75" customHeight="1" x14ac:dyDescent="0.25">
      <c r="A392" s="201" t="s">
        <v>300</v>
      </c>
      <c r="B392" s="202"/>
      <c r="C392" s="202"/>
      <c r="D392" s="202"/>
      <c r="E392" s="202"/>
      <c r="F392" s="202"/>
      <c r="G392" s="202"/>
      <c r="H392" s="202"/>
      <c r="I392" s="202"/>
      <c r="J392" s="202"/>
      <c r="K392" s="202"/>
      <c r="L392" s="202"/>
      <c r="M392" s="202"/>
      <c r="N392" s="202"/>
      <c r="O392" s="202"/>
      <c r="P392" s="202"/>
    </row>
  </sheetData>
  <sheetProtection selectLockedCells="1"/>
  <mergeCells count="40">
    <mergeCell ref="A1:H1"/>
    <mergeCell ref="A2:H2"/>
    <mergeCell ref="F18:G18"/>
    <mergeCell ref="F13:H13"/>
    <mergeCell ref="F14:G14"/>
    <mergeCell ref="F15:G15"/>
    <mergeCell ref="B13:D13"/>
    <mergeCell ref="B17:C17"/>
    <mergeCell ref="B18:C18"/>
    <mergeCell ref="B14:C14"/>
    <mergeCell ref="B15:C15"/>
    <mergeCell ref="B16:C16"/>
    <mergeCell ref="F16:G16"/>
    <mergeCell ref="F17:G17"/>
    <mergeCell ref="A3:P3"/>
    <mergeCell ref="I1:P1"/>
    <mergeCell ref="I2:P2"/>
    <mergeCell ref="J19:N20"/>
    <mergeCell ref="B19:C19"/>
    <mergeCell ref="B20:C20"/>
    <mergeCell ref="A10:B10"/>
    <mergeCell ref="A8:B8"/>
    <mergeCell ref="C8:I8"/>
    <mergeCell ref="A4:B4"/>
    <mergeCell ref="F19:G19"/>
    <mergeCell ref="F20:G20"/>
    <mergeCell ref="A392:P392"/>
    <mergeCell ref="E4:F4"/>
    <mergeCell ref="G4:I4"/>
    <mergeCell ref="A6:B6"/>
    <mergeCell ref="C4:D4"/>
    <mergeCell ref="C6:D6"/>
    <mergeCell ref="F6:G6"/>
    <mergeCell ref="H6:I6"/>
    <mergeCell ref="A391:P391"/>
    <mergeCell ref="B21:C21"/>
    <mergeCell ref="F22:G22"/>
    <mergeCell ref="C24:D24"/>
    <mergeCell ref="F21:G21"/>
    <mergeCell ref="B22:C22"/>
  </mergeCells>
  <conditionalFormatting sqref="A27:E386">
    <cfRule type="expression" dxfId="3" priority="3" stopIfTrue="1">
      <formula>IF(ROW(A27)&lt;Last_Row,TRUE, FALSE)</formula>
    </cfRule>
  </conditionalFormatting>
  <conditionalFormatting sqref="A27:J386">
    <cfRule type="expression" dxfId="2" priority="1" stopIfTrue="1">
      <formula>IF(ROW(A27)&gt;Last_Row,TRUE, FALSE)</formula>
    </cfRule>
    <cfRule type="expression" dxfId="1" priority="2" stopIfTrue="1">
      <formula>IF(ROW(A27)=Last_Row,TRUE, FALSE)</formula>
    </cfRule>
  </conditionalFormatting>
  <conditionalFormatting sqref="F27:J386">
    <cfRule type="expression" dxfId="0" priority="6" stopIfTrue="1">
      <formula>IF(ROW(F27)&lt;=Last_Row,TRUE, FALSE)</formula>
    </cfRule>
  </conditionalFormatting>
  <dataValidations xWindow="1351" yWindow="433" count="3">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D21" xr:uid="{00000000-0002-0000-0500-000000000000}"/>
    <dataValidation type="date" operator="greaterThanOrEqual" allowBlank="1" showInputMessage="1" showErrorMessage="1" errorTitle="Date" error="Please enter a valid date greater than or equal to January 1, 1900." sqref="D17:D18" xr:uid="{00000000-0002-0000-0500-000001000000}">
      <formula1>1</formula1>
    </dataValidation>
    <dataValidation type="whole" allowBlank="1" showInputMessage="1" showErrorMessage="1" errorTitle="Years" error="Please enter a whole number of years from 1 to 30." sqref="D16" xr:uid="{00000000-0002-0000-0500-000002000000}">
      <formula1>1</formula1>
      <formula2>30</formula2>
    </dataValidation>
  </dataValidations>
  <printOptions horizontalCentered="1"/>
  <pageMargins left="0.25" right="0.25" top="0.25" bottom="0.25" header="0.5" footer="0.5"/>
  <pageSetup scale="64" fitToHeight="0" orientation="landscape" r:id="rId1"/>
  <headerFooter alignWithMargins="0"/>
  <ignoredErrors>
    <ignoredError sqref="E39:E41 E46:E184 E27:E36 E42:E45 E185:E377 E378:E386 E38" unlockedFormula="1"/>
    <ignoredError sqref="H17 H22 D1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2"/>
  <sheetViews>
    <sheetView topLeftCell="A17" workbookViewId="0">
      <selection activeCell="M42" sqref="M42"/>
    </sheetView>
  </sheetViews>
  <sheetFormatPr defaultColWidth="9.1796875" defaultRowHeight="14" x14ac:dyDescent="0.3"/>
  <cols>
    <col min="1" max="1" width="12.26953125" style="95" customWidth="1"/>
    <col min="2" max="2" width="16.1796875" style="95" customWidth="1"/>
    <col min="3" max="3" width="9.7265625" style="95" customWidth="1"/>
    <col min="4" max="4" width="13.81640625" style="95" customWidth="1"/>
    <col min="5" max="5" width="9.7265625" style="95" customWidth="1"/>
    <col min="6" max="6" width="14" style="95" customWidth="1"/>
    <col min="7" max="7" width="13" style="95" customWidth="1"/>
    <col min="8" max="8" width="8.453125" style="95" customWidth="1"/>
    <col min="9" max="9" width="7.1796875" style="95" bestFit="1" customWidth="1"/>
    <col min="10" max="16384" width="9.1796875" style="95"/>
  </cols>
  <sheetData>
    <row r="1" spans="1:9" x14ac:dyDescent="0.3">
      <c r="A1" s="242" t="s">
        <v>0</v>
      </c>
      <c r="B1" s="242"/>
      <c r="C1" s="242"/>
      <c r="D1" s="242"/>
      <c r="E1" s="242"/>
      <c r="F1" s="242"/>
      <c r="G1" s="243" t="s">
        <v>1</v>
      </c>
      <c r="H1" s="243"/>
      <c r="I1" s="243"/>
    </row>
    <row r="2" spans="1:9" x14ac:dyDescent="0.3">
      <c r="A2" s="242" t="s">
        <v>2</v>
      </c>
      <c r="B2" s="242"/>
      <c r="C2" s="242"/>
      <c r="D2" s="242"/>
      <c r="E2" s="242"/>
      <c r="F2" s="242"/>
      <c r="G2" s="244" t="s">
        <v>3</v>
      </c>
      <c r="H2" s="244"/>
      <c r="I2" s="244"/>
    </row>
    <row r="3" spans="1:9" ht="15.5" x14ac:dyDescent="0.3">
      <c r="A3" s="245" t="s">
        <v>4</v>
      </c>
      <c r="B3" s="245"/>
      <c r="C3" s="245"/>
      <c r="D3" s="245"/>
      <c r="E3" s="245"/>
      <c r="F3" s="245"/>
      <c r="G3" s="245"/>
      <c r="H3" s="245"/>
      <c r="I3" s="245"/>
    </row>
    <row r="4" spans="1:9" ht="16" thickBot="1" x14ac:dyDescent="0.35">
      <c r="A4" s="248" t="s">
        <v>232</v>
      </c>
      <c r="B4" s="248"/>
      <c r="C4" s="248"/>
      <c r="D4" s="248"/>
      <c r="E4" s="248"/>
      <c r="F4" s="248"/>
      <c r="G4" s="248"/>
      <c r="H4" s="248"/>
      <c r="I4" s="248"/>
    </row>
    <row r="5" spans="1:9" s="98" customFormat="1" ht="12.5" x14ac:dyDescent="0.25">
      <c r="A5" s="521" t="s">
        <v>6</v>
      </c>
      <c r="B5" s="521"/>
      <c r="C5" s="522"/>
      <c r="D5" s="522"/>
      <c r="E5" s="522"/>
      <c r="F5" s="522"/>
      <c r="G5" s="523" t="s">
        <v>233</v>
      </c>
      <c r="H5" s="523"/>
      <c r="I5" s="523"/>
    </row>
    <row r="6" spans="1:9" s="98" customFormat="1" ht="12.75" customHeight="1" x14ac:dyDescent="0.25">
      <c r="A6" s="524" t="s">
        <v>234</v>
      </c>
      <c r="B6" s="524"/>
      <c r="C6" s="525"/>
      <c r="D6" s="525"/>
      <c r="E6" s="525"/>
      <c r="F6" s="525"/>
      <c r="G6" s="523"/>
      <c r="H6" s="523"/>
      <c r="I6" s="523"/>
    </row>
    <row r="7" spans="1:9" s="98" customFormat="1" ht="12.5" x14ac:dyDescent="0.25">
      <c r="A7" s="524" t="s">
        <v>235</v>
      </c>
      <c r="B7" s="524"/>
      <c r="C7" s="525"/>
      <c r="D7" s="525"/>
      <c r="E7" s="525"/>
      <c r="F7" s="525"/>
      <c r="G7" s="523"/>
      <c r="H7" s="523"/>
      <c r="I7" s="523"/>
    </row>
    <row r="8" spans="1:9" s="98" customFormat="1" ht="12.5" x14ac:dyDescent="0.25">
      <c r="A8" s="524" t="s">
        <v>236</v>
      </c>
      <c r="B8" s="524"/>
      <c r="C8" s="525"/>
      <c r="D8" s="525"/>
      <c r="E8" s="525"/>
      <c r="F8" s="525"/>
      <c r="G8" s="523"/>
      <c r="H8" s="523"/>
      <c r="I8" s="523"/>
    </row>
    <row r="9" spans="1:9" s="98" customFormat="1" ht="12.5" x14ac:dyDescent="0.25">
      <c r="A9" s="526"/>
      <c r="B9" s="526"/>
      <c r="C9" s="526"/>
      <c r="D9" s="526"/>
      <c r="E9" s="526"/>
      <c r="F9" s="526"/>
      <c r="G9" s="526"/>
      <c r="H9" s="526"/>
      <c r="I9" s="526"/>
    </row>
    <row r="10" spans="1:9" s="98" customFormat="1" ht="12.5" x14ac:dyDescent="0.25">
      <c r="A10" s="527" t="s">
        <v>237</v>
      </c>
      <c r="B10" s="527"/>
      <c r="C10" s="527"/>
      <c r="D10" s="527"/>
      <c r="E10" s="527"/>
      <c r="F10" s="527"/>
      <c r="G10" s="527"/>
      <c r="H10" s="527"/>
      <c r="I10" s="527"/>
    </row>
    <row r="11" spans="1:9" s="98" customFormat="1" ht="12.5" x14ac:dyDescent="0.25">
      <c r="A11" s="527"/>
      <c r="B11" s="527"/>
      <c r="C11" s="527"/>
      <c r="D11" s="527"/>
      <c r="E11" s="527"/>
      <c r="F11" s="527"/>
      <c r="G11" s="527"/>
      <c r="H11" s="527"/>
      <c r="I11" s="527"/>
    </row>
    <row r="12" spans="1:9" s="98" customFormat="1" ht="12.5" x14ac:dyDescent="0.25">
      <c r="A12" s="528" t="s">
        <v>238</v>
      </c>
      <c r="B12" s="528"/>
      <c r="C12" s="524" t="s">
        <v>239</v>
      </c>
      <c r="D12" s="524"/>
      <c r="E12" s="524"/>
      <c r="F12" s="524"/>
      <c r="G12" s="524"/>
      <c r="H12" s="529">
        <v>0</v>
      </c>
      <c r="I12" s="529"/>
    </row>
    <row r="13" spans="1:9" s="98" customFormat="1" ht="12.5" x14ac:dyDescent="0.25">
      <c r="A13" s="528"/>
      <c r="B13" s="528"/>
      <c r="C13" s="524" t="s">
        <v>240</v>
      </c>
      <c r="D13" s="524"/>
      <c r="E13" s="524"/>
      <c r="F13" s="524"/>
      <c r="G13" s="524"/>
      <c r="H13" s="529">
        <v>0</v>
      </c>
      <c r="I13" s="529"/>
    </row>
    <row r="14" spans="1:9" s="98" customFormat="1" ht="12.5" x14ac:dyDescent="0.25">
      <c r="A14" s="528"/>
      <c r="B14" s="528"/>
      <c r="C14" s="524" t="s">
        <v>241</v>
      </c>
      <c r="D14" s="524"/>
      <c r="E14" s="524"/>
      <c r="F14" s="524"/>
      <c r="G14" s="524"/>
      <c r="H14" s="529">
        <v>0</v>
      </c>
      <c r="I14" s="529"/>
    </row>
    <row r="15" spans="1:9" s="98" customFormat="1" ht="12.5" x14ac:dyDescent="0.25">
      <c r="A15" s="528"/>
      <c r="B15" s="528"/>
      <c r="C15" s="524" t="s">
        <v>242</v>
      </c>
      <c r="D15" s="524"/>
      <c r="E15" s="524"/>
      <c r="F15" s="524"/>
      <c r="G15" s="524"/>
      <c r="H15" s="529">
        <v>0</v>
      </c>
      <c r="I15" s="529"/>
    </row>
    <row r="16" spans="1:9" s="98" customFormat="1" ht="12.5" x14ac:dyDescent="0.25">
      <c r="A16" s="533" t="s">
        <v>243</v>
      </c>
      <c r="B16" s="533"/>
      <c r="C16" s="533"/>
      <c r="D16" s="533"/>
      <c r="E16" s="533"/>
      <c r="F16" s="533"/>
      <c r="G16" s="533"/>
      <c r="H16" s="534">
        <f>H15*0.1</f>
        <v>0</v>
      </c>
      <c r="I16" s="534"/>
    </row>
    <row r="17" spans="1:9" s="98" customFormat="1" ht="12.5" x14ac:dyDescent="0.25">
      <c r="A17" s="533" t="s">
        <v>244</v>
      </c>
      <c r="B17" s="533"/>
      <c r="C17" s="533"/>
      <c r="D17" s="533"/>
      <c r="E17" s="533"/>
      <c r="F17" s="533"/>
      <c r="G17" s="533"/>
      <c r="H17" s="534">
        <f>H14*0.1</f>
        <v>0</v>
      </c>
      <c r="I17" s="534"/>
    </row>
    <row r="18" spans="1:9" s="98" customFormat="1" ht="12.5" x14ac:dyDescent="0.25">
      <c r="A18" s="526"/>
      <c r="B18" s="526"/>
      <c r="C18" s="526"/>
      <c r="D18" s="526"/>
      <c r="E18" s="526"/>
      <c r="F18" s="526"/>
      <c r="G18" s="526"/>
      <c r="H18" s="526"/>
      <c r="I18" s="526"/>
    </row>
    <row r="19" spans="1:9" s="98" customFormat="1" ht="12.5" x14ac:dyDescent="0.25">
      <c r="A19" s="535" t="s">
        <v>245</v>
      </c>
      <c r="B19" s="535"/>
      <c r="C19" s="99">
        <v>0</v>
      </c>
      <c r="D19" s="190" t="s">
        <v>246</v>
      </c>
      <c r="E19" s="100">
        <v>0</v>
      </c>
      <c r="F19" s="533" t="s">
        <v>247</v>
      </c>
      <c r="G19" s="533"/>
      <c r="H19" s="536">
        <f>C19*E19</f>
        <v>0</v>
      </c>
      <c r="I19" s="536"/>
    </row>
    <row r="20" spans="1:9" s="98" customFormat="1" ht="12.5" x14ac:dyDescent="0.25">
      <c r="A20" s="535" t="s">
        <v>248</v>
      </c>
      <c r="B20" s="535"/>
      <c r="C20" s="99">
        <v>0</v>
      </c>
      <c r="D20" s="190" t="s">
        <v>246</v>
      </c>
      <c r="E20" s="100">
        <v>0</v>
      </c>
      <c r="F20" s="533" t="s">
        <v>249</v>
      </c>
      <c r="G20" s="533"/>
      <c r="H20" s="536">
        <f>C20*E20</f>
        <v>0</v>
      </c>
      <c r="I20" s="536"/>
    </row>
    <row r="21" spans="1:9" s="98" customFormat="1" ht="12.5" x14ac:dyDescent="0.25">
      <c r="A21" s="523" t="s">
        <v>250</v>
      </c>
      <c r="B21" s="523"/>
      <c r="C21" s="101">
        <v>0</v>
      </c>
      <c r="D21" s="102" t="s">
        <v>251</v>
      </c>
      <c r="E21" s="103">
        <v>0</v>
      </c>
      <c r="F21" s="537" t="s">
        <v>252</v>
      </c>
      <c r="G21" s="538"/>
      <c r="H21" s="536">
        <f>C21*E21</f>
        <v>0</v>
      </c>
      <c r="I21" s="536"/>
    </row>
    <row r="22" spans="1:9" s="98" customFormat="1" ht="12.5" x14ac:dyDescent="0.25">
      <c r="A22" s="539"/>
      <c r="B22" s="539"/>
      <c r="C22" s="539"/>
      <c r="D22" s="539"/>
      <c r="E22" s="539"/>
      <c r="F22" s="539"/>
      <c r="G22" s="539"/>
      <c r="H22" s="539"/>
      <c r="I22" s="539"/>
    </row>
    <row r="23" spans="1:9" s="98" customFormat="1" ht="13" x14ac:dyDescent="0.3">
      <c r="A23" s="540" t="s">
        <v>253</v>
      </c>
      <c r="B23" s="540"/>
      <c r="C23" s="540"/>
      <c r="D23" s="540"/>
      <c r="E23" s="540"/>
      <c r="F23" s="540"/>
      <c r="G23" s="540"/>
      <c r="H23" s="534">
        <f>SUM(H12:I21)</f>
        <v>0</v>
      </c>
      <c r="I23" s="534"/>
    </row>
    <row r="24" spans="1:9" s="98" customFormat="1" ht="13" x14ac:dyDescent="0.3">
      <c r="A24" s="530"/>
      <c r="B24" s="530"/>
      <c r="C24" s="530"/>
      <c r="D24" s="530"/>
      <c r="E24" s="530"/>
      <c r="F24" s="530"/>
      <c r="G24" s="530"/>
      <c r="H24" s="530"/>
      <c r="I24" s="530"/>
    </row>
    <row r="25" spans="1:9" s="98" customFormat="1" ht="12.5" x14ac:dyDescent="0.25">
      <c r="A25" s="533" t="s">
        <v>254</v>
      </c>
      <c r="B25" s="533"/>
      <c r="C25" s="533"/>
      <c r="D25" s="533"/>
      <c r="E25" s="533"/>
      <c r="F25" s="533"/>
      <c r="G25" s="533"/>
      <c r="H25" s="529">
        <v>0</v>
      </c>
      <c r="I25" s="529"/>
    </row>
    <row r="26" spans="1:9" s="98" customFormat="1" ht="12.5" x14ac:dyDescent="0.25">
      <c r="A26" s="533" t="s">
        <v>255</v>
      </c>
      <c r="B26" s="533"/>
      <c r="C26" s="533"/>
      <c r="D26" s="533"/>
      <c r="E26" s="533"/>
      <c r="F26" s="533"/>
      <c r="G26" s="533"/>
      <c r="H26" s="529">
        <v>0</v>
      </c>
      <c r="I26" s="529"/>
    </row>
    <row r="27" spans="1:9" s="98" customFormat="1" ht="12.5" x14ac:dyDescent="0.25">
      <c r="A27" s="533" t="s">
        <v>256</v>
      </c>
      <c r="B27" s="533"/>
      <c r="C27" s="533"/>
      <c r="D27" s="533"/>
      <c r="E27" s="533"/>
      <c r="F27" s="533"/>
      <c r="G27" s="533"/>
      <c r="H27" s="529">
        <v>0</v>
      </c>
      <c r="I27" s="529"/>
    </row>
    <row r="28" spans="1:9" s="98" customFormat="1" ht="12.5" x14ac:dyDescent="0.25">
      <c r="A28" s="526"/>
      <c r="B28" s="526"/>
      <c r="C28" s="526"/>
      <c r="D28" s="526"/>
      <c r="E28" s="526"/>
      <c r="F28" s="526"/>
      <c r="G28" s="526"/>
      <c r="H28" s="526"/>
      <c r="I28" s="526"/>
    </row>
    <row r="29" spans="1:9" s="98" customFormat="1" ht="13" x14ac:dyDescent="0.3">
      <c r="A29" s="540" t="s">
        <v>257</v>
      </c>
      <c r="B29" s="540"/>
      <c r="C29" s="540"/>
      <c r="D29" s="540"/>
      <c r="E29" s="540"/>
      <c r="F29" s="540"/>
      <c r="G29" s="540"/>
      <c r="H29" s="534">
        <f>H23-H25-H26-H27</f>
        <v>0</v>
      </c>
      <c r="I29" s="534"/>
    </row>
    <row r="30" spans="1:9" s="98" customFormat="1" ht="13" x14ac:dyDescent="0.3">
      <c r="A30" s="530"/>
      <c r="B30" s="530"/>
      <c r="C30" s="530"/>
      <c r="D30" s="530"/>
      <c r="E30" s="530"/>
      <c r="F30" s="530"/>
      <c r="G30" s="530"/>
      <c r="H30" s="530"/>
      <c r="I30" s="530"/>
    </row>
    <row r="31" spans="1:9" s="98" customFormat="1" ht="13" x14ac:dyDescent="0.3">
      <c r="A31" s="540" t="s">
        <v>258</v>
      </c>
      <c r="B31" s="540"/>
      <c r="C31" s="540"/>
      <c r="D31" s="540"/>
      <c r="E31" s="540"/>
      <c r="F31" s="540"/>
      <c r="G31" s="540"/>
      <c r="H31" s="534">
        <f>H12-H25</f>
        <v>0</v>
      </c>
      <c r="I31" s="534"/>
    </row>
    <row r="32" spans="1:9" s="98" customFormat="1" ht="12.5" x14ac:dyDescent="0.25">
      <c r="A32" s="526"/>
      <c r="B32" s="526"/>
      <c r="C32" s="526"/>
      <c r="D32" s="526"/>
      <c r="E32" s="526"/>
      <c r="F32" s="526"/>
      <c r="G32" s="526"/>
      <c r="H32" s="526"/>
      <c r="I32" s="526"/>
    </row>
    <row r="33" spans="1:9" s="98" customFormat="1" ht="12.5" x14ac:dyDescent="0.25">
      <c r="A33" s="533" t="s">
        <v>259</v>
      </c>
      <c r="B33" s="533"/>
      <c r="C33" s="533"/>
      <c r="D33" s="533"/>
      <c r="E33" s="533"/>
      <c r="F33" s="533"/>
      <c r="G33" s="533"/>
      <c r="H33" s="533"/>
      <c r="I33" s="533"/>
    </row>
    <row r="34" spans="1:9" s="98" customFormat="1" ht="12.5" x14ac:dyDescent="0.25">
      <c r="A34" s="525"/>
      <c r="B34" s="525"/>
      <c r="C34" s="525"/>
      <c r="D34" s="525"/>
      <c r="E34" s="525"/>
      <c r="F34" s="525"/>
      <c r="G34" s="525"/>
      <c r="H34" s="525"/>
      <c r="I34" s="525"/>
    </row>
    <row r="35" spans="1:9" s="98" customFormat="1" ht="12.5" x14ac:dyDescent="0.25">
      <c r="A35" s="525"/>
      <c r="B35" s="525"/>
      <c r="C35" s="525"/>
      <c r="D35" s="525"/>
      <c r="E35" s="525"/>
      <c r="F35" s="525"/>
      <c r="G35" s="525"/>
      <c r="H35" s="525"/>
      <c r="I35" s="525"/>
    </row>
    <row r="36" spans="1:9" s="98" customFormat="1" ht="12.5" x14ac:dyDescent="0.25">
      <c r="A36" s="525"/>
      <c r="B36" s="525"/>
      <c r="C36" s="525"/>
      <c r="D36" s="525"/>
      <c r="E36" s="525"/>
      <c r="F36" s="525"/>
      <c r="G36" s="525"/>
      <c r="H36" s="525"/>
      <c r="I36" s="525"/>
    </row>
    <row r="37" spans="1:9" s="98" customFormat="1" ht="12.5" x14ac:dyDescent="0.25">
      <c r="A37" s="525"/>
      <c r="B37" s="525"/>
      <c r="C37" s="525"/>
      <c r="D37" s="525"/>
      <c r="E37" s="525"/>
      <c r="F37" s="525"/>
      <c r="G37" s="525"/>
      <c r="H37" s="525"/>
      <c r="I37" s="525"/>
    </row>
    <row r="39" spans="1:9" x14ac:dyDescent="0.3">
      <c r="A39" s="541" t="s">
        <v>260</v>
      </c>
      <c r="B39" s="541"/>
      <c r="C39" s="541"/>
      <c r="D39" s="541"/>
      <c r="E39" s="541"/>
      <c r="F39" s="541"/>
      <c r="G39" s="541"/>
      <c r="H39" s="541"/>
      <c r="I39" s="541"/>
    </row>
    <row r="40" spans="1:9" ht="13.5" customHeight="1" x14ac:dyDescent="0.3">
      <c r="A40" s="191"/>
      <c r="B40" s="191"/>
      <c r="C40" s="191"/>
      <c r="D40" s="191"/>
      <c r="E40" s="191"/>
      <c r="F40" s="191"/>
      <c r="G40" s="191"/>
      <c r="H40" s="191"/>
      <c r="I40" s="191"/>
    </row>
    <row r="41" spans="1:9" ht="15" customHeight="1" x14ac:dyDescent="0.4">
      <c r="A41" s="192" t="s">
        <v>261</v>
      </c>
      <c r="B41" s="542" t="s">
        <v>262</v>
      </c>
      <c r="C41" s="542"/>
      <c r="D41" s="192"/>
      <c r="E41" s="192"/>
      <c r="F41" s="192" t="s">
        <v>261</v>
      </c>
      <c r="G41" s="542" t="s">
        <v>262</v>
      </c>
      <c r="H41" s="542"/>
      <c r="I41" s="542"/>
    </row>
    <row r="42" spans="1:9" ht="15" customHeight="1" x14ac:dyDescent="0.4">
      <c r="A42" s="193">
        <v>7</v>
      </c>
      <c r="B42" s="544" t="s">
        <v>263</v>
      </c>
      <c r="C42" s="544"/>
      <c r="D42" s="193"/>
      <c r="E42" s="193"/>
      <c r="F42" s="193">
        <v>12</v>
      </c>
      <c r="G42" s="544" t="s">
        <v>264</v>
      </c>
      <c r="H42" s="544"/>
      <c r="I42" s="544"/>
    </row>
    <row r="43" spans="1:9" ht="12" customHeight="1" x14ac:dyDescent="0.4">
      <c r="A43" s="193"/>
      <c r="B43" s="193"/>
      <c r="C43" s="193"/>
      <c r="D43" s="193"/>
      <c r="E43" s="193"/>
      <c r="F43" s="193"/>
      <c r="G43" s="193"/>
      <c r="H43" s="193"/>
      <c r="I43" s="193"/>
    </row>
    <row r="44" spans="1:9" s="2" customFormat="1" ht="28.5" customHeight="1" x14ac:dyDescent="0.25">
      <c r="A44" s="234" t="s">
        <v>297</v>
      </c>
      <c r="B44" s="234"/>
      <c r="C44" s="234"/>
      <c r="D44" s="234"/>
      <c r="E44" s="234"/>
      <c r="F44" s="234"/>
      <c r="G44" s="234"/>
      <c r="H44" s="234"/>
      <c r="I44" s="234"/>
    </row>
    <row r="45" spans="1:9" s="2" customFormat="1" ht="13" x14ac:dyDescent="0.25">
      <c r="A45" s="104"/>
      <c r="B45" s="104"/>
      <c r="C45" s="104"/>
      <c r="D45" s="104"/>
      <c r="E45" s="104"/>
      <c r="F45" s="104"/>
      <c r="G45" s="104"/>
      <c r="H45" s="104"/>
      <c r="I45" s="104"/>
    </row>
    <row r="46" spans="1:9" s="2" customFormat="1" ht="25.5" customHeight="1" x14ac:dyDescent="0.25">
      <c r="A46" s="543" t="s">
        <v>103</v>
      </c>
      <c r="B46" s="543"/>
      <c r="C46" s="543"/>
      <c r="D46" s="543"/>
      <c r="E46" s="543"/>
      <c r="F46" s="543"/>
      <c r="G46" s="543"/>
      <c r="H46" s="543"/>
      <c r="I46" s="543"/>
    </row>
    <row r="47" spans="1:9" ht="13.5" customHeight="1" x14ac:dyDescent="0.3"/>
    <row r="48" spans="1:9" x14ac:dyDescent="0.3">
      <c r="A48" s="545"/>
      <c r="B48" s="546"/>
      <c r="C48" s="546"/>
      <c r="D48" s="546"/>
      <c r="E48" s="96"/>
      <c r="G48" s="531"/>
      <c r="H48" s="532"/>
      <c r="I48" s="532"/>
    </row>
    <row r="49" spans="1:9" x14ac:dyDescent="0.3">
      <c r="A49" s="541" t="s">
        <v>265</v>
      </c>
      <c r="B49" s="541"/>
      <c r="C49" s="541"/>
      <c r="D49" s="541"/>
      <c r="E49" s="97" t="s">
        <v>106</v>
      </c>
      <c r="G49" s="541" t="s">
        <v>108</v>
      </c>
      <c r="H49" s="541"/>
      <c r="I49" s="541"/>
    </row>
    <row r="51" spans="1:9" s="2" customFormat="1" ht="12.5" x14ac:dyDescent="0.25">
      <c r="G51" s="520" t="s">
        <v>111</v>
      </c>
      <c r="H51" s="520"/>
      <c r="I51" s="520"/>
    </row>
    <row r="52" spans="1:9" x14ac:dyDescent="0.3">
      <c r="I52" s="2"/>
    </row>
  </sheetData>
  <sheetProtection selectLockedCells="1"/>
  <mergeCells count="71">
    <mergeCell ref="A4:I4"/>
    <mergeCell ref="A44:I44"/>
    <mergeCell ref="A1:F1"/>
    <mergeCell ref="G1:I1"/>
    <mergeCell ref="A2:F2"/>
    <mergeCell ref="G2:I2"/>
    <mergeCell ref="A3:I3"/>
    <mergeCell ref="A28:I28"/>
    <mergeCell ref="A29:G29"/>
    <mergeCell ref="H29:I29"/>
    <mergeCell ref="A30:I30"/>
    <mergeCell ref="A31:G31"/>
    <mergeCell ref="H31:I31"/>
    <mergeCell ref="A20:B20"/>
    <mergeCell ref="F20:G20"/>
    <mergeCell ref="A25:G25"/>
    <mergeCell ref="H25:I25"/>
    <mergeCell ref="A26:G26"/>
    <mergeCell ref="H26:I26"/>
    <mergeCell ref="H20:I20"/>
    <mergeCell ref="A49:D49"/>
    <mergeCell ref="G49:I49"/>
    <mergeCell ref="A32:I32"/>
    <mergeCell ref="A33:I33"/>
    <mergeCell ref="A39:I39"/>
    <mergeCell ref="B41:C41"/>
    <mergeCell ref="A46:I46"/>
    <mergeCell ref="A34:I37"/>
    <mergeCell ref="G41:I41"/>
    <mergeCell ref="G42:I42"/>
    <mergeCell ref="B42:C42"/>
    <mergeCell ref="A48:D48"/>
    <mergeCell ref="G48:I48"/>
    <mergeCell ref="A16:G16"/>
    <mergeCell ref="H16:I16"/>
    <mergeCell ref="A17:G17"/>
    <mergeCell ref="H17:I17"/>
    <mergeCell ref="A27:G27"/>
    <mergeCell ref="A19:B19"/>
    <mergeCell ref="F19:G19"/>
    <mergeCell ref="H19:I19"/>
    <mergeCell ref="H27:I27"/>
    <mergeCell ref="A21:B21"/>
    <mergeCell ref="F21:G21"/>
    <mergeCell ref="H21:I21"/>
    <mergeCell ref="A22:I22"/>
    <mergeCell ref="A23:G23"/>
    <mergeCell ref="H23:I23"/>
    <mergeCell ref="A24:I24"/>
    <mergeCell ref="C13:G13"/>
    <mergeCell ref="H13:I13"/>
    <mergeCell ref="C14:G14"/>
    <mergeCell ref="H14:I14"/>
    <mergeCell ref="C15:G15"/>
    <mergeCell ref="H15:I15"/>
    <mergeCell ref="G51:I51"/>
    <mergeCell ref="A5:B5"/>
    <mergeCell ref="C5:F5"/>
    <mergeCell ref="G5:I8"/>
    <mergeCell ref="A6:B6"/>
    <mergeCell ref="C6:F6"/>
    <mergeCell ref="A7:B7"/>
    <mergeCell ref="C7:F7"/>
    <mergeCell ref="A8:B8"/>
    <mergeCell ref="C8:F8"/>
    <mergeCell ref="A18:I18"/>
    <mergeCell ref="A9:I9"/>
    <mergeCell ref="A10:I11"/>
    <mergeCell ref="A12:B15"/>
    <mergeCell ref="C12:G12"/>
    <mergeCell ref="H12:I12"/>
  </mergeCells>
  <printOptions horizontalCentered="1" verticalCentered="1"/>
  <pageMargins left="0.25" right="0.25" top="0.25" bottom="0.25" header="0.3" footer="0.3"/>
  <pageSetup scale="97"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8"/>
  <sheetViews>
    <sheetView tabSelected="1" topLeftCell="A23" zoomScaleNormal="100" workbookViewId="0">
      <selection activeCell="A36" sqref="A36:I36"/>
    </sheetView>
  </sheetViews>
  <sheetFormatPr defaultColWidth="9.1796875" defaultRowHeight="12.5" x14ac:dyDescent="0.25"/>
  <cols>
    <col min="1" max="1" width="11.7265625" style="2" customWidth="1"/>
    <col min="2" max="2" width="15.26953125" style="2" customWidth="1"/>
    <col min="3" max="3" width="9.1796875" style="2" customWidth="1"/>
    <col min="4" max="4" width="11.26953125" style="2" customWidth="1"/>
    <col min="5" max="5" width="11.54296875" style="2" customWidth="1"/>
    <col min="6" max="6" width="8.7265625" style="2" customWidth="1"/>
    <col min="7" max="7" width="11.453125" style="2" customWidth="1"/>
    <col min="8" max="8" width="12.1796875" style="2" customWidth="1"/>
    <col min="9" max="9" width="13.81640625" style="2" customWidth="1"/>
    <col min="10" max="10" width="21.26953125" style="2" hidden="1" customWidth="1"/>
    <col min="11" max="16384" width="9.1796875" style="2"/>
  </cols>
  <sheetData>
    <row r="1" spans="1:9" ht="13" x14ac:dyDescent="0.25">
      <c r="A1" s="242" t="s">
        <v>0</v>
      </c>
      <c r="B1" s="242"/>
      <c r="C1" s="242"/>
      <c r="D1" s="242"/>
      <c r="E1" s="242"/>
      <c r="F1" s="242"/>
      <c r="G1" s="243" t="s">
        <v>1</v>
      </c>
      <c r="H1" s="243"/>
      <c r="I1" s="243"/>
    </row>
    <row r="2" spans="1:9" ht="13" x14ac:dyDescent="0.25">
      <c r="A2" s="242" t="s">
        <v>2</v>
      </c>
      <c r="B2" s="242"/>
      <c r="C2" s="242"/>
      <c r="D2" s="242"/>
      <c r="E2" s="242"/>
      <c r="F2" s="242"/>
      <c r="G2" s="244" t="s">
        <v>3</v>
      </c>
      <c r="H2" s="244"/>
      <c r="I2" s="244"/>
    </row>
    <row r="3" spans="1:9" ht="15.5" x14ac:dyDescent="0.25">
      <c r="A3" s="245" t="s">
        <v>4</v>
      </c>
      <c r="B3" s="245"/>
      <c r="C3" s="245"/>
      <c r="D3" s="245"/>
      <c r="E3" s="245"/>
      <c r="F3" s="245"/>
      <c r="G3" s="245"/>
      <c r="H3" s="245"/>
      <c r="I3" s="245"/>
    </row>
    <row r="4" spans="1:9" ht="16" thickBot="1" x14ac:dyDescent="0.3">
      <c r="A4" s="248" t="s">
        <v>266</v>
      </c>
      <c r="B4" s="248"/>
      <c r="C4" s="248"/>
      <c r="D4" s="248"/>
      <c r="E4" s="248"/>
      <c r="F4" s="248"/>
      <c r="G4" s="248"/>
      <c r="H4" s="248"/>
      <c r="I4" s="248"/>
    </row>
    <row r="5" spans="1:9" s="95" customFormat="1" ht="21" customHeight="1" x14ac:dyDescent="0.3">
      <c r="A5" s="259" t="s">
        <v>267</v>
      </c>
      <c r="B5" s="259"/>
      <c r="C5" s="235"/>
      <c r="D5" s="235"/>
      <c r="E5" s="235"/>
      <c r="F5" s="235"/>
      <c r="G5" s="258" t="s">
        <v>268</v>
      </c>
      <c r="H5" s="258"/>
      <c r="I5" s="258"/>
    </row>
    <row r="6" spans="1:9" s="95" customFormat="1" ht="21" customHeight="1" x14ac:dyDescent="0.3">
      <c r="A6" s="259" t="s">
        <v>269</v>
      </c>
      <c r="B6" s="259"/>
      <c r="C6" s="235"/>
      <c r="D6" s="235"/>
      <c r="E6" s="235"/>
      <c r="F6" s="235"/>
      <c r="G6" s="258"/>
      <c r="H6" s="258"/>
      <c r="I6" s="258"/>
    </row>
    <row r="7" spans="1:9" s="106" customFormat="1" ht="21" customHeight="1" x14ac:dyDescent="0.35">
      <c r="A7" s="259" t="s">
        <v>234</v>
      </c>
      <c r="B7" s="259"/>
      <c r="C7" s="199"/>
      <c r="D7" s="199"/>
      <c r="E7" s="199"/>
      <c r="F7" s="199"/>
      <c r="G7" s="258"/>
      <c r="H7" s="258"/>
      <c r="I7" s="258"/>
    </row>
    <row r="8" spans="1:9" s="106" customFormat="1" ht="21" customHeight="1" x14ac:dyDescent="0.35">
      <c r="A8" s="259" t="s">
        <v>236</v>
      </c>
      <c r="B8" s="259"/>
      <c r="C8" s="199"/>
      <c r="D8" s="199"/>
      <c r="E8" s="199"/>
      <c r="F8" s="199"/>
      <c r="G8" s="258"/>
      <c r="H8" s="258"/>
      <c r="I8" s="258"/>
    </row>
    <row r="9" spans="1:9" s="106" customFormat="1" ht="21" customHeight="1" x14ac:dyDescent="0.35">
      <c r="A9" s="259" t="s">
        <v>270</v>
      </c>
      <c r="B9" s="259"/>
      <c r="C9" s="199"/>
      <c r="D9" s="199"/>
      <c r="E9" s="199"/>
      <c r="F9" s="199"/>
      <c r="G9" s="258"/>
      <c r="H9" s="258"/>
      <c r="I9" s="258"/>
    </row>
    <row r="10" spans="1:9" s="106" customFormat="1" ht="20.25" customHeight="1" x14ac:dyDescent="0.35">
      <c r="A10" s="249" t="s">
        <v>271</v>
      </c>
      <c r="B10" s="250"/>
      <c r="C10" s="250"/>
      <c r="D10" s="250"/>
      <c r="E10" s="250"/>
      <c r="F10" s="250"/>
      <c r="G10" s="250"/>
      <c r="H10" s="250"/>
      <c r="I10" s="251"/>
    </row>
    <row r="11" spans="1:9" s="105" customFormat="1" ht="20.25" customHeight="1" x14ac:dyDescent="0.25">
      <c r="A11" s="108"/>
      <c r="B11" s="252" t="s">
        <v>272</v>
      </c>
      <c r="C11" s="253"/>
      <c r="D11" s="253"/>
      <c r="E11" s="253"/>
      <c r="F11" s="253"/>
      <c r="G11" s="253"/>
      <c r="H11" s="253"/>
      <c r="I11" s="254"/>
    </row>
    <row r="12" spans="1:9" s="95" customFormat="1" ht="18.75" customHeight="1" x14ac:dyDescent="0.3">
      <c r="A12" s="196"/>
      <c r="B12" s="197"/>
      <c r="C12" s="198"/>
      <c r="D12" s="200" t="s">
        <v>273</v>
      </c>
      <c r="E12" s="200"/>
      <c r="F12" s="200"/>
      <c r="G12" s="223" t="s">
        <v>274</v>
      </c>
      <c r="H12" s="223"/>
      <c r="I12" s="223"/>
    </row>
    <row r="13" spans="1:9" s="95" customFormat="1" ht="21" customHeight="1" x14ac:dyDescent="0.3">
      <c r="A13" s="206" t="s">
        <v>275</v>
      </c>
      <c r="B13" s="207"/>
      <c r="C13" s="208"/>
      <c r="D13" s="236"/>
      <c r="E13" s="237"/>
      <c r="F13" s="238"/>
      <c r="G13" s="236"/>
      <c r="H13" s="237"/>
      <c r="I13" s="238"/>
    </row>
    <row r="14" spans="1:9" s="95" customFormat="1" ht="21" customHeight="1" x14ac:dyDescent="0.3">
      <c r="A14" s="206" t="s">
        <v>276</v>
      </c>
      <c r="B14" s="207"/>
      <c r="C14" s="208"/>
      <c r="D14" s="217"/>
      <c r="E14" s="218"/>
      <c r="F14" s="219"/>
      <c r="G14" s="203"/>
      <c r="H14" s="204"/>
      <c r="I14" s="205"/>
    </row>
    <row r="15" spans="1:9" s="95" customFormat="1" ht="21" customHeight="1" x14ac:dyDescent="0.3">
      <c r="A15" s="206" t="s">
        <v>277</v>
      </c>
      <c r="B15" s="207"/>
      <c r="C15" s="208"/>
      <c r="D15" s="214"/>
      <c r="E15" s="215"/>
      <c r="F15" s="216"/>
      <c r="G15" s="217"/>
      <c r="H15" s="218"/>
      <c r="I15" s="219"/>
    </row>
    <row r="16" spans="1:9" s="95" customFormat="1" ht="21" customHeight="1" x14ac:dyDescent="0.3">
      <c r="A16" s="206" t="s">
        <v>278</v>
      </c>
      <c r="B16" s="207"/>
      <c r="C16" s="208"/>
      <c r="D16" s="209"/>
      <c r="E16" s="210"/>
      <c r="F16" s="211"/>
      <c r="G16" s="209"/>
      <c r="H16" s="210"/>
      <c r="I16" s="211"/>
    </row>
    <row r="17" spans="1:16" s="95" customFormat="1" ht="21" customHeight="1" x14ac:dyDescent="0.3">
      <c r="A17" s="206" t="s">
        <v>279</v>
      </c>
      <c r="B17" s="207"/>
      <c r="C17" s="208"/>
      <c r="D17" s="209"/>
      <c r="E17" s="210"/>
      <c r="F17" s="211"/>
      <c r="G17" s="209"/>
      <c r="H17" s="210"/>
      <c r="I17" s="211"/>
    </row>
    <row r="18" spans="1:16" s="95" customFormat="1" ht="21" customHeight="1" x14ac:dyDescent="0.3">
      <c r="A18" s="206" t="s">
        <v>280</v>
      </c>
      <c r="B18" s="207"/>
      <c r="C18" s="208"/>
      <c r="D18" s="212"/>
      <c r="E18" s="210"/>
      <c r="F18" s="211"/>
      <c r="G18" s="212"/>
      <c r="H18" s="210"/>
      <c r="I18" s="211"/>
      <c r="J18" s="95" t="s">
        <v>281</v>
      </c>
    </row>
    <row r="19" spans="1:16" s="95" customFormat="1" ht="21" customHeight="1" x14ac:dyDescent="0.3">
      <c r="A19" s="206" t="s">
        <v>282</v>
      </c>
      <c r="B19" s="207"/>
      <c r="C19" s="208"/>
      <c r="D19" s="239"/>
      <c r="E19" s="240"/>
      <c r="F19" s="241"/>
      <c r="G19" s="209"/>
      <c r="H19" s="210"/>
      <c r="I19" s="211"/>
      <c r="J19" s="95" t="s">
        <v>283</v>
      </c>
    </row>
    <row r="20" spans="1:16" s="95" customFormat="1" ht="21" customHeight="1" x14ac:dyDescent="0.3">
      <c r="A20" s="206" t="s">
        <v>284</v>
      </c>
      <c r="B20" s="207"/>
      <c r="C20" s="208"/>
      <c r="D20" s="220"/>
      <c r="E20" s="221"/>
      <c r="F20" s="222"/>
      <c r="G20" s="220"/>
      <c r="H20" s="221"/>
      <c r="I20" s="222"/>
      <c r="J20" s="95" t="s">
        <v>285</v>
      </c>
    </row>
    <row r="21" spans="1:16" s="95" customFormat="1" ht="21" customHeight="1" x14ac:dyDescent="0.3">
      <c r="A21" s="206" t="s">
        <v>286</v>
      </c>
      <c r="B21" s="207"/>
      <c r="C21" s="208"/>
      <c r="D21" s="220"/>
      <c r="E21" s="221"/>
      <c r="F21" s="222"/>
      <c r="G21" s="220"/>
      <c r="H21" s="221"/>
      <c r="I21" s="222"/>
    </row>
    <row r="22" spans="1:16" s="95" customFormat="1" ht="21" customHeight="1" x14ac:dyDescent="0.35">
      <c r="A22" s="225" t="s">
        <v>287</v>
      </c>
      <c r="B22" s="226"/>
      <c r="C22" s="227"/>
      <c r="D22" s="228"/>
      <c r="E22" s="229"/>
      <c r="F22" s="230"/>
      <c r="G22" s="231"/>
      <c r="H22" s="231"/>
      <c r="I22" s="231"/>
      <c r="P22" s="106"/>
    </row>
    <row r="23" spans="1:16" s="107" customFormat="1" ht="42.75" customHeight="1" x14ac:dyDescent="0.35">
      <c r="A23" s="255" t="s">
        <v>288</v>
      </c>
      <c r="B23" s="256"/>
      <c r="C23" s="256"/>
      <c r="D23" s="256"/>
      <c r="E23" s="256"/>
      <c r="F23" s="256"/>
      <c r="G23" s="256"/>
      <c r="H23" s="256"/>
      <c r="I23" s="257"/>
    </row>
    <row r="24" spans="1:16" s="107" customFormat="1" ht="106.5" customHeight="1" x14ac:dyDescent="0.35">
      <c r="A24" s="109"/>
      <c r="B24" s="110"/>
      <c r="C24" s="110"/>
      <c r="D24" s="110"/>
      <c r="E24" s="110"/>
      <c r="F24" s="110"/>
      <c r="G24" s="110"/>
      <c r="H24" s="110"/>
      <c r="I24" s="111"/>
    </row>
    <row r="25" spans="1:16" ht="29.25" customHeight="1" x14ac:dyDescent="0.25">
      <c r="A25" s="234" t="s">
        <v>298</v>
      </c>
      <c r="B25" s="234"/>
      <c r="C25" s="234"/>
      <c r="D25" s="234"/>
      <c r="E25" s="234"/>
      <c r="F25" s="234"/>
      <c r="G25" s="234"/>
      <c r="H25" s="234"/>
      <c r="I25" s="234"/>
    </row>
    <row r="26" spans="1:16" ht="12.75" customHeight="1" x14ac:dyDescent="0.25">
      <c r="A26" s="169"/>
      <c r="B26" s="169"/>
      <c r="C26" s="169"/>
      <c r="D26" s="169"/>
      <c r="E26" s="169"/>
      <c r="F26" s="169"/>
      <c r="G26" s="169"/>
      <c r="H26" s="169"/>
      <c r="I26" s="169"/>
    </row>
    <row r="27" spans="1:16" ht="29.25" customHeight="1" x14ac:dyDescent="0.25">
      <c r="A27" s="233" t="s">
        <v>103</v>
      </c>
      <c r="B27" s="233"/>
      <c r="C27" s="233"/>
      <c r="D27" s="233"/>
      <c r="E27" s="233"/>
      <c r="F27" s="233"/>
      <c r="G27" s="233"/>
      <c r="H27" s="233"/>
      <c r="I27" s="233"/>
    </row>
    <row r="28" spans="1:16" ht="13.5" customHeight="1" x14ac:dyDescent="0.25">
      <c r="A28" s="175"/>
      <c r="B28" s="175"/>
      <c r="C28" s="175"/>
      <c r="D28" s="175"/>
      <c r="E28" s="175"/>
      <c r="F28" s="175"/>
      <c r="G28" s="175"/>
      <c r="H28" s="175"/>
      <c r="I28" s="175"/>
    </row>
    <row r="29" spans="1:16" ht="18.75" customHeight="1" x14ac:dyDescent="0.25">
      <c r="A29" s="195" t="s">
        <v>289</v>
      </c>
      <c r="B29" s="195"/>
      <c r="C29" s="195"/>
      <c r="D29" s="195"/>
      <c r="E29" s="2" t="s">
        <v>290</v>
      </c>
      <c r="G29" s="185" t="s">
        <v>291</v>
      </c>
      <c r="H29" s="232" t="s">
        <v>292</v>
      </c>
      <c r="I29" s="232"/>
    </row>
    <row r="30" spans="1:16" ht="13.5" customHeight="1" x14ac:dyDescent="0.25"/>
    <row r="31" spans="1:16" ht="18.75" customHeight="1" x14ac:dyDescent="0.25">
      <c r="A31" s="195" t="s">
        <v>289</v>
      </c>
      <c r="B31" s="195"/>
      <c r="C31" s="195"/>
      <c r="D31" s="195"/>
      <c r="E31" s="2" t="s">
        <v>293</v>
      </c>
      <c r="G31" s="185" t="s">
        <v>291</v>
      </c>
      <c r="H31" s="232" t="s">
        <v>292</v>
      </c>
      <c r="I31" s="232"/>
    </row>
    <row r="32" spans="1:16" x14ac:dyDescent="0.25">
      <c r="G32" s="185"/>
      <c r="H32" s="224"/>
      <c r="I32" s="224"/>
    </row>
    <row r="33" spans="1:10" ht="19.5" customHeight="1" x14ac:dyDescent="0.25">
      <c r="A33" s="195" t="s">
        <v>289</v>
      </c>
      <c r="B33" s="195"/>
      <c r="C33" s="195"/>
      <c r="D33" s="195"/>
      <c r="E33" s="2" t="s">
        <v>294</v>
      </c>
      <c r="G33" s="185" t="s">
        <v>291</v>
      </c>
      <c r="H33" s="213" t="s">
        <v>292</v>
      </c>
      <c r="I33" s="213"/>
    </row>
    <row r="34" spans="1:10" x14ac:dyDescent="0.25">
      <c r="H34" s="260" t="s">
        <v>302</v>
      </c>
      <c r="I34" s="260"/>
      <c r="J34" s="260"/>
    </row>
    <row r="36" spans="1:10" ht="83.5" customHeight="1" x14ac:dyDescent="0.25">
      <c r="A36" s="246" t="s">
        <v>306</v>
      </c>
      <c r="B36" s="247"/>
      <c r="C36" s="247"/>
      <c r="D36" s="247"/>
      <c r="E36" s="247"/>
      <c r="F36" s="247"/>
      <c r="G36" s="247"/>
      <c r="H36" s="247"/>
      <c r="I36" s="247"/>
    </row>
    <row r="38" spans="1:10" ht="35.25" customHeight="1" x14ac:dyDescent="0.25">
      <c r="A38" s="201" t="s">
        <v>301</v>
      </c>
      <c r="B38" s="202"/>
      <c r="C38" s="202"/>
      <c r="D38" s="202"/>
      <c r="E38" s="202"/>
      <c r="F38" s="202"/>
      <c r="G38" s="202"/>
      <c r="H38" s="202"/>
      <c r="I38" s="202"/>
    </row>
  </sheetData>
  <sheetProtection selectLockedCells="1"/>
  <mergeCells count="65">
    <mergeCell ref="A36:I36"/>
    <mergeCell ref="A4:I4"/>
    <mergeCell ref="A10:I10"/>
    <mergeCell ref="B11:I11"/>
    <mergeCell ref="A23:I23"/>
    <mergeCell ref="A13:C13"/>
    <mergeCell ref="G5:I9"/>
    <mergeCell ref="A7:B7"/>
    <mergeCell ref="C7:F7"/>
    <mergeCell ref="A8:B8"/>
    <mergeCell ref="C8:F8"/>
    <mergeCell ref="A9:B9"/>
    <mergeCell ref="H34:J34"/>
    <mergeCell ref="G13:I13"/>
    <mergeCell ref="A5:B5"/>
    <mergeCell ref="A6:B6"/>
    <mergeCell ref="A1:F1"/>
    <mergeCell ref="G1:I1"/>
    <mergeCell ref="A2:F2"/>
    <mergeCell ref="G2:I2"/>
    <mergeCell ref="A3:I3"/>
    <mergeCell ref="C5:F5"/>
    <mergeCell ref="C6:F6"/>
    <mergeCell ref="D13:F13"/>
    <mergeCell ref="A31:D31"/>
    <mergeCell ref="A19:C19"/>
    <mergeCell ref="D19:F19"/>
    <mergeCell ref="A16:C16"/>
    <mergeCell ref="D16:F16"/>
    <mergeCell ref="A17:C17"/>
    <mergeCell ref="D17:F17"/>
    <mergeCell ref="D14:F14"/>
    <mergeCell ref="A18:C18"/>
    <mergeCell ref="G12:I12"/>
    <mergeCell ref="H32:I32"/>
    <mergeCell ref="A22:C22"/>
    <mergeCell ref="D22:F22"/>
    <mergeCell ref="G22:I22"/>
    <mergeCell ref="H31:I31"/>
    <mergeCell ref="A27:I27"/>
    <mergeCell ref="A29:D29"/>
    <mergeCell ref="H29:I29"/>
    <mergeCell ref="A25:I25"/>
    <mergeCell ref="G16:I16"/>
    <mergeCell ref="G17:I17"/>
    <mergeCell ref="D18:F18"/>
    <mergeCell ref="A21:C21"/>
    <mergeCell ref="D21:F21"/>
    <mergeCell ref="G21:I21"/>
    <mergeCell ref="A33:D33"/>
    <mergeCell ref="A12:C12"/>
    <mergeCell ref="C9:F9"/>
    <mergeCell ref="D12:F12"/>
    <mergeCell ref="A38:I38"/>
    <mergeCell ref="G14:I14"/>
    <mergeCell ref="A14:C14"/>
    <mergeCell ref="G19:I19"/>
    <mergeCell ref="G18:I18"/>
    <mergeCell ref="H33:I33"/>
    <mergeCell ref="A15:C15"/>
    <mergeCell ref="D15:F15"/>
    <mergeCell ref="G15:I15"/>
    <mergeCell ref="A20:C20"/>
    <mergeCell ref="D20:F20"/>
    <mergeCell ref="G20:I20"/>
  </mergeCells>
  <dataValidations count="1">
    <dataValidation type="list" allowBlank="1" showInputMessage="1" showErrorMessage="1" sqref="G19:I19" xr:uid="{00000000-0002-0000-0700-000001000000}">
      <formula1>$J$18:$J$20</formula1>
    </dataValidation>
  </dataValidations>
  <printOptions horizontalCentered="1" verticalCentered="1"/>
  <pageMargins left="0.25" right="0.25" top="0.25" bottom="0.25" header="0.3" footer="0.3"/>
  <pageSetup scale="97"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4a638c4-874f-49c0-bb2b-5cb8563c2b18">HUDDASNAP-700647045-6560</_dlc_DocId>
    <_dlc_DocIdUrl xmlns="d4a638c4-874f-49c0-bb2b-5cb8563c2b18">
      <Url>https://hudgov.sharepoint.com/sites/DASNAP/OLG/_layouts/15/DocIdRedir.aspx?ID=HUDDASNAP-700647045-6560</Url>
      <Description>HUDDASNAP-700647045-6560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77B4BABB225BD4AAE1554685C68C59A" ma:contentTypeVersion="6" ma:contentTypeDescription="Create a new document." ma:contentTypeScope="" ma:versionID="980400a69a70890748cc9178883ddd2c">
  <xsd:schema xmlns:xsd="http://www.w3.org/2001/XMLSchema" xmlns:xs="http://www.w3.org/2001/XMLSchema" xmlns:p="http://schemas.microsoft.com/office/2006/metadata/properties" xmlns:ns2="d4a638c4-874f-49c0-bb2b-5cb8563c2b18" xmlns:ns3="91ee0f24-7d91-4653-ad33-913ed4b8e0e6" xmlns:ns4="cf3ffde2-3a0e-40e9-887e-ca8df0bed2e2" targetNamespace="http://schemas.microsoft.com/office/2006/metadata/properties" ma:root="true" ma:fieldsID="2744387e211630e80210ecdeb87a1b80" ns2:_="" ns3:_="" ns4:_="">
    <xsd:import namespace="d4a638c4-874f-49c0-bb2b-5cb8563c2b18"/>
    <xsd:import namespace="91ee0f24-7d91-4653-ad33-913ed4b8e0e6"/>
    <xsd:import namespace="cf3ffde2-3a0e-40e9-887e-ca8df0bed2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ee0f24-7d91-4653-ad33-913ed4b8e0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3ffde2-3a0e-40e9-887e-ca8df0bed2e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B3EA12-F0BC-42CE-AF07-7AA87245C812}">
  <ds:schemaRefs>
    <ds:schemaRef ds:uri="http://schemas.microsoft.com/sharepoint/v3/contenttype/forms"/>
  </ds:schemaRefs>
</ds:datastoreItem>
</file>

<file path=customXml/itemProps2.xml><?xml version="1.0" encoding="utf-8"?>
<ds:datastoreItem xmlns:ds="http://schemas.openxmlformats.org/officeDocument/2006/customXml" ds:itemID="{2D85EBA9-9FD6-4439-B7B9-05D6BD2EBCF7}">
  <ds:schemaRefs>
    <ds:schemaRef ds:uri="cf3ffde2-3a0e-40e9-887e-ca8df0bed2e2"/>
    <ds:schemaRef ds:uri="http://purl.org/dc/terms/"/>
    <ds:schemaRef ds:uri="d4a638c4-874f-49c0-bb2b-5cb8563c2b18"/>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91ee0f24-7d91-4653-ad33-913ed4b8e0e6"/>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9AD880EA-4B8F-4627-95F5-8A4E58E62A53}">
  <ds:schemaRefs>
    <ds:schemaRef ds:uri="http://schemas.microsoft.com/sharepoint/events"/>
  </ds:schemaRefs>
</ds:datastoreItem>
</file>

<file path=customXml/itemProps4.xml><?xml version="1.0" encoding="utf-8"?>
<ds:datastoreItem xmlns:ds="http://schemas.openxmlformats.org/officeDocument/2006/customXml" ds:itemID="{FE5D5F1C-FDB2-4912-93C1-3DC3C01E25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638c4-874f-49c0-bb2b-5cb8563c2b18"/>
    <ds:schemaRef ds:uri="91ee0f24-7d91-4653-ad33-913ed4b8e0e6"/>
    <ds:schemaRef ds:uri="cf3ffde2-3a0e-40e9-887e-ca8df0bed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21</vt:i4>
      </vt:variant>
    </vt:vector>
  </HeadingPairs>
  <TitlesOfParts>
    <vt:vector size="29" baseType="lpstr">
      <vt:lpstr>Acquisition or Construction</vt:lpstr>
      <vt:lpstr>No Cash Out Refinance</vt:lpstr>
      <vt:lpstr>Cash Out Refinance</vt:lpstr>
      <vt:lpstr>Single-Close Construction </vt:lpstr>
      <vt:lpstr>Streamline Refinance</vt:lpstr>
      <vt:lpstr>Amortization &amp; Fee Schedule</vt:lpstr>
      <vt:lpstr>Single Close Maximum Worksheet</vt:lpstr>
      <vt:lpstr>Net Tangible Benefit Worksheet</vt:lpstr>
      <vt:lpstr>'Amortization &amp; Fee Schedule'!Beg_Bal</vt:lpstr>
      <vt:lpstr>'Acquisition or Construction'!Check14</vt:lpstr>
      <vt:lpstr>Cum_Int</vt:lpstr>
      <vt:lpstr>Data</vt:lpstr>
      <vt:lpstr>'Amortization &amp; Fee Schedule'!Extra_Pay</vt:lpstr>
      <vt:lpstr>Full_Print</vt:lpstr>
      <vt:lpstr>'Amortization &amp; Fee Schedule'!Int</vt:lpstr>
      <vt:lpstr>Interest_Rate</vt:lpstr>
      <vt:lpstr>Loan_Amount</vt:lpstr>
      <vt:lpstr>Loan_Start</vt:lpstr>
      <vt:lpstr>Loan_Years</vt:lpstr>
      <vt:lpstr>'Amortization &amp; Fee Schedule'!Num_Pmt_Per_Year</vt:lpstr>
      <vt:lpstr>Pay_Date</vt:lpstr>
      <vt:lpstr>'Amortization &amp; Fee Schedule'!Pay_Num</vt:lpstr>
      <vt:lpstr>'Amortization &amp; Fee Schedule'!Princ</vt:lpstr>
      <vt:lpstr>'Amortization &amp; Fee Schedule'!Sched_Pay</vt:lpstr>
      <vt:lpstr>'Amortization &amp; Fee Schedule'!Scheduled_Extra_Payments</vt:lpstr>
      <vt:lpstr>Scheduled_Interest_Rate</vt:lpstr>
      <vt:lpstr>'Amortization &amp; Fee Schedule'!Scheduled_Monthly_Payment</vt:lpstr>
      <vt:lpstr>Total_Interest</vt:lpstr>
      <vt:lpstr>'Amortization &amp; Fee Schedule'!Total_Pay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Laliberte</dc:creator>
  <cp:keywords/>
  <dc:description/>
  <cp:lastModifiedBy>Guido, Anna P</cp:lastModifiedBy>
  <cp:revision/>
  <cp:lastPrinted>2026-06-09T18:33:17Z</cp:lastPrinted>
  <dcterms:created xsi:type="dcterms:W3CDTF">2008-02-22T16:07:26Z</dcterms:created>
  <dcterms:modified xsi:type="dcterms:W3CDTF">2026-06-10T12:07:51Z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0x010100B77B4BABB225BD4AAE1554685C68C59A</vt:lpwstr>
  </property>
  <property fmtid="{D5CDD505-2E9C-101B-9397-08002B2CF9AE}" pid="4" name="_dlc_DocIdItemGuid">
    <vt:lpwstr>591db898-11d3-4918-9506-4d4222987b51</vt:lpwstr>
  </property>
  <property fmtid="{D5CDD505-2E9C-101B-9397-08002B2CF9AE}" pid="5" name="MediaServiceImageTags">
    <vt:lpwstr/>
  </property>
</Properties>
</file>