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https://usnrc.sharepoint.com/teams/NMSS-10-CFR-Part-53/Rulemaking Documents/Final Rule/Documents for OIRA/"/>
    </mc:Choice>
  </mc:AlternateContent>
  <xr:revisionPtr revIDLastSave="56" documentId="8_{6D41CCBC-13A7-4BBF-AA3C-9E1B8A581C78}" xr6:coauthVersionLast="47" xr6:coauthVersionMax="47" xr10:uidLastSave="{5A7EDCC0-5F60-4110-8499-4154F2BE4C9C}"/>
  <bookViews>
    <workbookView xWindow="-110" yWindow="-110" windowWidth="19420" windowHeight="10300" xr2:uid="{00000000-000D-0000-FFFF-FFFF00000000}"/>
  </bookViews>
  <sheets>
    <sheet name="Reporting" sheetId="1" r:id="rId1"/>
    <sheet name="Recordkeeping" sheetId="8" r:id="rId2"/>
    <sheet name="Third Party Disclosure" sheetId="9" r:id="rId3"/>
    <sheet name="TOTAL" sheetId="3" r:id="rId4"/>
  </sheets>
  <definedNames>
    <definedName name="_xlnm._FilterDatabase" localSheetId="1" hidden="1">Recordkeeping!$A$2:$H$15</definedName>
    <definedName name="_ftn1" localSheetId="1">Recordkeeping!#REF!</definedName>
    <definedName name="_ftnref1" localSheetId="1">Recordkeeping!#REF!</definedName>
    <definedName name="_xlnm.Print_Titles" localSheetId="1">Recordkeeping!$1:$2</definedName>
    <definedName name="_xlnm.Print_Titles" localSheetId="0">Reporting!$1:$2</definedName>
    <definedName name="_xlnm.Print_Titles" localSheetId="2">'Third Party Disclosure'!$1:$2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 i="9" l="1"/>
  <c r="I5" i="9"/>
  <c r="I6" i="9"/>
  <c r="I7" i="9"/>
  <c r="I8" i="9"/>
  <c r="I9" i="9"/>
  <c r="I10" i="9"/>
  <c r="I11" i="9"/>
  <c r="I3" i="9"/>
  <c r="G16" i="8"/>
  <c r="G17" i="8"/>
  <c r="G18" i="8"/>
  <c r="G19" i="8"/>
  <c r="G20" i="8"/>
  <c r="G21" i="8"/>
  <c r="G22" i="8"/>
  <c r="G23" i="8"/>
  <c r="G24" i="8"/>
  <c r="G25" i="8"/>
  <c r="G15" i="8"/>
  <c r="G4" i="8"/>
  <c r="G5" i="8"/>
  <c r="G6" i="8"/>
  <c r="G7" i="8"/>
  <c r="G8" i="8"/>
  <c r="G9" i="8"/>
  <c r="G10" i="8"/>
  <c r="G11" i="8"/>
  <c r="G12" i="8"/>
  <c r="G3" i="8"/>
  <c r="I4" i="1"/>
  <c r="I5" i="1"/>
  <c r="I6" i="1"/>
  <c r="I7" i="1"/>
  <c r="I3" i="1"/>
  <c r="F23" i="8"/>
  <c r="F6" i="1"/>
  <c r="H6" i="1" s="1"/>
  <c r="D12" i="9" l="1"/>
  <c r="D18" i="8"/>
  <c r="D16" i="8"/>
  <c r="D15" i="8"/>
  <c r="D17" i="8"/>
  <c r="D19" i="8"/>
  <c r="D20" i="8"/>
  <c r="D21" i="8"/>
  <c r="D22" i="8"/>
  <c r="D24" i="8"/>
  <c r="D25" i="8"/>
  <c r="D12" i="8" l="1"/>
  <c r="F12" i="8" s="1"/>
  <c r="D11" i="8"/>
  <c r="F11" i="8" s="1"/>
  <c r="D10" i="8"/>
  <c r="D7" i="8"/>
  <c r="F7" i="8" s="1"/>
  <c r="D8" i="8"/>
  <c r="D9" i="8"/>
  <c r="F9" i="8" s="1"/>
  <c r="D6" i="8"/>
  <c r="D5" i="8"/>
  <c r="F5" i="8" s="1"/>
  <c r="D4" i="8"/>
  <c r="F4" i="8" s="1"/>
  <c r="D3" i="8"/>
  <c r="F3" i="8" s="1"/>
  <c r="F18" i="8"/>
  <c r="F19" i="8"/>
  <c r="F20" i="8"/>
  <c r="F21" i="8"/>
  <c r="F22" i="8"/>
  <c r="F24" i="8"/>
  <c r="F25" i="8"/>
  <c r="F15" i="8"/>
  <c r="F16" i="8"/>
  <c r="F17" i="8"/>
  <c r="D26" i="8" l="1"/>
  <c r="H4" i="9"/>
  <c r="H5" i="9"/>
  <c r="H6" i="9"/>
  <c r="H7" i="9"/>
  <c r="H8" i="9"/>
  <c r="H9" i="9"/>
  <c r="H10" i="9"/>
  <c r="H11" i="9"/>
  <c r="H3" i="9"/>
  <c r="G11" i="9"/>
  <c r="G10" i="9"/>
  <c r="G7" i="9"/>
  <c r="G4" i="9"/>
  <c r="F4" i="9"/>
  <c r="F5" i="9"/>
  <c r="F6" i="9"/>
  <c r="F7" i="9"/>
  <c r="F8" i="9"/>
  <c r="F9" i="9"/>
  <c r="F10" i="9"/>
  <c r="F11" i="9"/>
  <c r="F3" i="9"/>
  <c r="E4" i="9"/>
  <c r="D11" i="9"/>
  <c r="D10" i="9"/>
  <c r="D9" i="9"/>
  <c r="D8" i="9"/>
  <c r="D7" i="9"/>
  <c r="D6" i="9"/>
  <c r="D5" i="9"/>
  <c r="D4" i="9"/>
  <c r="D3" i="9"/>
  <c r="G3" i="1"/>
  <c r="D7" i="1"/>
  <c r="F7" i="1" s="1"/>
  <c r="H7" i="1" s="1"/>
  <c r="D5" i="1"/>
  <c r="F5" i="1" s="1"/>
  <c r="H5" i="1" s="1"/>
  <c r="D4" i="1"/>
  <c r="F4" i="1" s="1"/>
  <c r="H4" i="1" s="1"/>
  <c r="D3" i="1"/>
  <c r="D8" i="1" l="1"/>
  <c r="F3" i="1"/>
  <c r="H3" i="1" s="1"/>
  <c r="E10" i="8"/>
  <c r="F10" i="8" s="1"/>
  <c r="H8" i="1" l="1"/>
  <c r="F12" i="9"/>
  <c r="I12" i="9" l="1"/>
  <c r="D5" i="3" s="1"/>
  <c r="H12" i="9"/>
  <c r="C5" i="3" s="1"/>
  <c r="E8" i="8" l="1"/>
  <c r="F8" i="8" s="1"/>
  <c r="E6" i="8"/>
  <c r="F6" i="8" s="1"/>
  <c r="C3" i="3" l="1"/>
  <c r="F8" i="1"/>
  <c r="F26" i="8" l="1"/>
  <c r="C4" i="3" s="1"/>
  <c r="I8" i="1"/>
  <c r="G26" i="8"/>
  <c r="D4" i="3" l="1"/>
  <c r="D3" i="3"/>
  <c r="C6" i="3"/>
  <c r="D6" i="3" l="1"/>
</calcChain>
</file>

<file path=xl/sharedStrings.xml><?xml version="1.0" encoding="utf-8"?>
<sst xmlns="http://schemas.openxmlformats.org/spreadsheetml/2006/main" count="190" uniqueCount="115">
  <si>
    <t>Table 1 Annual Reporting</t>
  </si>
  <si>
    <t>Rule Section</t>
  </si>
  <si>
    <t>Description</t>
  </si>
  <si>
    <t>Type of Change
New (N)
Amended (A)
Removed (R)
Change in Respondents (CR)</t>
  </si>
  <si>
    <t>Number of Respondents</t>
  </si>
  <si>
    <t>Responses per Respondent</t>
  </si>
  <si>
    <t>Total Responses</t>
  </si>
  <si>
    <t>Burden Hours per Response</t>
  </si>
  <si>
    <t>Total Burden Hours</t>
  </si>
  <si>
    <t xml:space="preserve">Notes </t>
  </si>
  <si>
    <t>26.202(e)(1)</t>
  </si>
  <si>
    <t>Prepare information on waivers of work hour controls for inclusion in the annual FFD program performance report for fatigue management programs</t>
  </si>
  <si>
    <t>N</t>
  </si>
  <si>
    <t xml:space="preserve">Part 53 licensees </t>
  </si>
  <si>
    <t xml:space="preserve">26.202(e)(2) </t>
  </si>
  <si>
    <t xml:space="preserve">Prepare summary of corrective actions taken as a result of fatigue assessments for inclusion in the annual FFD program performance report for fatigue management programs </t>
  </si>
  <si>
    <t xml:space="preserve">N </t>
  </si>
  <si>
    <t>26.617(b)(1)</t>
  </si>
  <si>
    <t>Report to the NRC Operations Center within 24 hours of discovering intentional acts to compromise the integrity of the FFD program, or programmatic failures, degradations, or vulnerabilities that would permit undetected D&amp;A use</t>
  </si>
  <si>
    <t xml:space="preserve">Part 53 licensees or other entities </t>
  </si>
  <si>
    <t>26.617(b)(3)</t>
  </si>
  <si>
    <t>Submit reports on drug and alcohol testing errors within 30 days of completing an investigation of any testing errors or unsatisfactory performance discovered at an HHS-certified laboratory or through the processing of appeals under 10 CFR 26.613, or errors or matters that could adversely reflect on the integrity of the random selection or random testing process.</t>
  </si>
  <si>
    <t xml:space="preserve">26.617(c) </t>
  </si>
  <si>
    <t xml:space="preserve">Describe FFD policy violations and FFD program weaknesses to the NRC, licensees, and other entities when requested to support authorization determinations under part 26, or licensee or other entity performance monitoring </t>
  </si>
  <si>
    <t xml:space="preserve">Part 53 licensees or other entities subject to subpart M </t>
  </si>
  <si>
    <t>Table 1 Total</t>
  </si>
  <si>
    <t>Table 2 Annual Recordkeeping</t>
  </si>
  <si>
    <t>Number of Recordkeepers</t>
  </si>
  <si>
    <t>Burden Hours Per Recordkeepers</t>
  </si>
  <si>
    <t>26.202(a)</t>
  </si>
  <si>
    <t>Prepare fatigue management policy</t>
  </si>
  <si>
    <t>Part 53 licensees</t>
  </si>
  <si>
    <t>26.202(b)</t>
  </si>
  <si>
    <t>Develop fatigue management procedures</t>
  </si>
  <si>
    <t>Implement and maintain fatigue management procedures</t>
  </si>
  <si>
    <t>26.202(d)(1) and (d)(2)</t>
  </si>
  <si>
    <t xml:space="preserve">Records of work hours, shift schedules, and shift cycles </t>
  </si>
  <si>
    <t>26.202(d)(3)</t>
  </si>
  <si>
    <t>Documentation of waivers</t>
  </si>
  <si>
    <t>26.202(d)(4)</t>
  </si>
  <si>
    <t>Documentation or work hour reviews</t>
  </si>
  <si>
    <t>26.202(d)(5)</t>
  </si>
  <si>
    <t>Documentation of fatigue assessment</t>
  </si>
  <si>
    <t>26.603(a); 26.606</t>
  </si>
  <si>
    <t>FFD program description; written policy and procedures</t>
  </si>
  <si>
    <t xml:space="preserve">Part 53 applicants </t>
  </si>
  <si>
    <t>26.603(e)(1)(i)</t>
  </si>
  <si>
    <t>FFD program change control - Perform and retain an analysis demonstrating that changes do not reduce the effectiveness of the FFD program</t>
  </si>
  <si>
    <t xml:space="preserve">Part 53 licensee or other entity </t>
  </si>
  <si>
    <t>26.603(e)(4)</t>
  </si>
  <si>
    <t>FFD program change control - Records of changes and summary in annual performance report</t>
  </si>
  <si>
    <t>26.605(a)</t>
  </si>
  <si>
    <t xml:space="preserve">Burden captured under 26.603(c); 26.603(d); 26.603(e)(1)(i); 26.603(e)(4); 26.603(e)(5); 26.607(j)(1); 26.607(l); 26.608(c); 26.611(a); 26.617(a); 26.619 </t>
  </si>
  <si>
    <t>26.605(b)</t>
  </si>
  <si>
    <t>26.607(i)(1)</t>
  </si>
  <si>
    <t>FFD policy and procedure for hair testing</t>
  </si>
  <si>
    <t>Part 53 licensees or other entities</t>
  </si>
  <si>
    <t>26.607(j)(2)</t>
  </si>
  <si>
    <t>26.607(l)</t>
  </si>
  <si>
    <t xml:space="preserve">Custody-and-control form </t>
  </si>
  <si>
    <t xml:space="preserve">26.608(c) </t>
  </si>
  <si>
    <t>FFD training program review</t>
  </si>
  <si>
    <t xml:space="preserve">Part 53 licensees or other entities that implement an FFD program under subpart M </t>
  </si>
  <si>
    <t>26.611(a)</t>
  </si>
  <si>
    <t>Establish a system of files to prevent unauthorized disclosure of personal information</t>
  </si>
  <si>
    <t xml:space="preserve">Part 53 licensees and other entities that implement an FFD program under subpart M </t>
  </si>
  <si>
    <t>Maintain a system of files to prevent unauthorized disclosure of personal information</t>
  </si>
  <si>
    <t>26.613</t>
  </si>
  <si>
    <t>Appeals process</t>
  </si>
  <si>
    <t>26.617(a)</t>
  </si>
  <si>
    <t xml:space="preserve">Retain records of FFD program administration </t>
  </si>
  <si>
    <t xml:space="preserve">26.617(e) </t>
  </si>
  <si>
    <t>Document, trend, and correct non-reportable indicators of FFD programmatic weaknesses under the licensee’s or other entity’s corrective action program.</t>
  </si>
  <si>
    <t>26.619</t>
  </si>
  <si>
    <t xml:space="preserve">Suitability and fitness determinations: develop procedures to determine fitness for duty </t>
  </si>
  <si>
    <t xml:space="preserve">Suitability and fitness determinations: implement and maintain procedures to determine fitness for duty </t>
  </si>
  <si>
    <t>Table 2 Total</t>
  </si>
  <si>
    <t>Table 3 Annual Third Party Disclosure</t>
  </si>
  <si>
    <t xml:space="preserve">Responses per Respondent </t>
  </si>
  <si>
    <t>26.35(a)</t>
  </si>
  <si>
    <t>26.35(c)</t>
  </si>
  <si>
    <t>26.202(c)(1)-(2)</t>
  </si>
  <si>
    <t>Prepare and update training on fatigue management</t>
  </si>
  <si>
    <t>26.606(a)(1)</t>
  </si>
  <si>
    <t xml:space="preserve">Part 53 licensees and other entities implementing an FFD program under subpart M </t>
  </si>
  <si>
    <t>26.608(a)</t>
  </si>
  <si>
    <t xml:space="preserve">Train individuals on the FFD policy and procedure, including fatigue management, their FFD program responsibilities, and the BOP before pre-access testing </t>
  </si>
  <si>
    <t>Individuals subject to Part 26</t>
  </si>
  <si>
    <t>26.608(b)</t>
  </si>
  <si>
    <t>Individuals subject to Part 26.</t>
  </si>
  <si>
    <t>26.609(b)</t>
  </si>
  <si>
    <t xml:space="preserve">Report behaviors indicating an unreasonable risk to the safety or security of the NRC licensed facility or SNM, or that may cause harm to others, or that otherwise indicate the individual is unfit for duty </t>
  </si>
  <si>
    <t>All individuals subject to the FFD program</t>
  </si>
  <si>
    <t>26.611(b)</t>
  </si>
  <si>
    <t xml:space="preserve">Obtain signed consent of the individual's acceptance to be subject to the FFD program and to  the disclosure of personal information collected and maintained under this subpart </t>
  </si>
  <si>
    <t xml:space="preserve">Part 53 licensees or other individuals implementing an FFD program under subpart M </t>
  </si>
  <si>
    <t>Table 3 Total</t>
  </si>
  <si>
    <t>2027-2029 Annual Burden Totals</t>
  </si>
  <si>
    <t>Table</t>
  </si>
  <si>
    <t>Annual Reporting</t>
  </si>
  <si>
    <t>Annual Recordkeeping</t>
  </si>
  <si>
    <t>Annual Third Party Disclosure</t>
  </si>
  <si>
    <t>TOTAL</t>
  </si>
  <si>
    <t xml:space="preserve">Employee assistance program (EAP) records </t>
  </si>
  <si>
    <t>Individual completes and provides the EAP with a written waiver of right to privacy to share information with FFD management</t>
  </si>
  <si>
    <t>Record of EAP disclosure to FFD management about an individual that poses an immediate hazard</t>
  </si>
  <si>
    <t>Provide a written policy statement to individuals subject to D&amp;A testing</t>
  </si>
  <si>
    <t xml:space="preserve">Refresher FFD program training  conducted on a nominal 24-month frequency, or more frequently where the need is indicated. </t>
  </si>
  <si>
    <t>Verify accuracy of portal area screening test</t>
  </si>
  <si>
    <t>FFD program requirements</t>
  </si>
  <si>
    <t xml:space="preserve">FFD program requirements </t>
  </si>
  <si>
    <t>Part 53 licensees and other entities of commercial nuclear plants that demonstrate compliance with § 73.100(a)(1)(i), at their discretion (no later than the start of construction activities as defined in § 26.5); licensees and other entities of commercial nuclear plants that do not demonstrate compliance with § 73.100(a)(1)(i) (no later than the start of construction activities as defined in § 26.5); and holders of MLs before the start of activities performed under an ML that allows the assembly, non-operational testing, or both, of a manufactured reactor.</t>
  </si>
  <si>
    <t xml:space="preserve">The following licensees and other entities before the loading of fuel onsite into a reactor vessel; before receiving a fueled manufactured reactor; or before individuals subject to part 26 operate, test, perform maintenance of, or direct the maintenance or surveillance of security-related equipment or equipment that a risk informed evaluation process has shown to be significant to public health and safety: licensees and other entities that do not demonstrate compliance with § 73.100(a)(1)(i); licensees and other entities that demonstrate compliance with § 73.100(a)(1)(i), at their discretion; and holders of MLs if they possess a separate license to load fuel into a manufactured reactor. </t>
  </si>
  <si>
    <t>Total Cost at $154/hour</t>
  </si>
  <si>
    <t>Cost of $154/hr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</si>
</sst>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_);[Red]\(&quot;$&quot;#,##0\)"/>
    <numFmt numFmtId="44" formatCode="_(&quot;$&quot;* #,##0.00_);_(&quot;$&quot;* \(#,##0.00\);_(&quot;$&quot;* &quot;-&quot;??_);_(@_)"/>
    <numFmt numFmtId="43" formatCode="_(* #,##0.00_);_(* \(#,##0.00\);_(* &quot;-&quot;??_);_(@_)"/>
    <numFmt numFmtId="164" formatCode="&quot;$&quot;#,##0.00"/>
    <numFmt numFmtId="165" formatCode="#,##0.0"/>
    <numFmt numFmtId="166" formatCode="0.0"/>
    <numFmt numFmtId="167" formatCode="0.0000"/>
  </numFmts>
  <fonts count="12" x14ac:knownFonts="1">
    <font>
      <sz val="11"/>
      <color theme="1"/>
      <name val="Calibri"/>
      <family val="2"/>
      <scheme val="minor"/>
    </font>
    <font>
      <b/>
      <sz val="11"/>
      <color rgb="FF000000"/>
      <name val="Calibri"/>
      <family val="2"/>
      <scheme val="minor"/>
    </font>
    <font>
      <sz val="11"/>
      <color rgb="FF000000"/>
      <name val="Calibri"/>
      <family val="2"/>
      <scheme val="minor"/>
    </font>
    <font>
      <sz val="11"/>
      <color theme="1"/>
      <name val="Arial"/>
      <family val="2"/>
    </font>
    <font>
      <sz val="11"/>
      <color theme="1"/>
      <name val="Calibri"/>
      <family val="2"/>
    </font>
    <font>
      <b/>
      <sz val="11"/>
      <color rgb="FF000000"/>
      <name val="Calibri"/>
      <family val="2"/>
    </font>
    <font>
      <sz val="11"/>
      <color rgb="FF000000"/>
      <name val="Calibri"/>
      <family val="2"/>
    </font>
    <font>
      <sz val="14"/>
      <color rgb="FFFF0000"/>
      <name val="Calibri"/>
      <family val="2"/>
    </font>
    <font>
      <sz val="11"/>
      <color theme="1"/>
      <name val="Calibri"/>
      <family val="2"/>
      <scheme val="minor"/>
    </font>
    <font>
      <b/>
      <sz val="11"/>
      <color theme="1"/>
      <name val="Calibri"/>
      <family val="2"/>
    </font>
    <font>
      <b/>
      <sz val="11"/>
      <color theme="1"/>
      <name val="Calibri"/>
      <family val="2"/>
      <scheme val="minor"/>
    </font>
    <font>
      <sz val="11"/>
      <name val="Calibri"/>
      <family val="2"/>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s>
  <cellStyleXfs count="4">
    <xf numFmtId="0" fontId="0" fillId="0" borderId="0"/>
    <xf numFmtId="0" fontId="3" fillId="0" borderId="0"/>
    <xf numFmtId="43" fontId="8" fillId="0" borderId="0" applyFont="0" applyFill="0" applyBorder="0" applyAlignment="0" applyProtection="0"/>
    <xf numFmtId="44" fontId="8" fillId="0" borderId="0" applyFont="0" applyFill="0" applyBorder="0" applyAlignment="0" applyProtection="0"/>
  </cellStyleXfs>
  <cellXfs count="89">
    <xf numFmtId="0" fontId="0" fillId="0" borderId="0" xfId="0"/>
    <xf numFmtId="0" fontId="4" fillId="0" borderId="0" xfId="0" applyFont="1"/>
    <xf numFmtId="3" fontId="4" fillId="0" borderId="0" xfId="0" applyNumberFormat="1" applyFont="1"/>
    <xf numFmtId="0" fontId="2" fillId="0" borderId="0" xfId="0" applyFont="1" applyAlignment="1">
      <alignment vertical="center" wrapText="1"/>
    </xf>
    <xf numFmtId="49" fontId="2" fillId="0" borderId="0" xfId="0" applyNumberFormat="1" applyFont="1" applyAlignment="1">
      <alignment vertical="center" wrapText="1"/>
    </xf>
    <xf numFmtId="49" fontId="0" fillId="0" borderId="0" xfId="0" applyNumberFormat="1"/>
    <xf numFmtId="0" fontId="0" fillId="0" borderId="0" xfId="0" applyAlignment="1">
      <alignment horizontal="left"/>
    </xf>
    <xf numFmtId="0" fontId="4" fillId="0" borderId="0" xfId="0" applyFont="1" applyAlignment="1">
      <alignment horizontal="left"/>
    </xf>
    <xf numFmtId="0" fontId="0" fillId="0" borderId="0" xfId="0" applyAlignment="1">
      <alignment horizontal="center"/>
    </xf>
    <xf numFmtId="165" fontId="4" fillId="0" borderId="0" xfId="0" applyNumberFormat="1" applyFont="1"/>
    <xf numFmtId="49" fontId="7" fillId="0" borderId="0" xfId="0" applyNumberFormat="1" applyFont="1" applyAlignment="1">
      <alignment horizontal="left" vertical="top"/>
    </xf>
    <xf numFmtId="0" fontId="4" fillId="0" borderId="0" xfId="0" applyFont="1" applyAlignment="1">
      <alignment horizontal="left" vertical="top" wrapText="1"/>
    </xf>
    <xf numFmtId="0" fontId="4" fillId="0" borderId="0" xfId="0" applyFont="1" applyAlignment="1">
      <alignment horizontal="left" vertical="top"/>
    </xf>
    <xf numFmtId="49" fontId="4" fillId="0" borderId="0" xfId="0" applyNumberFormat="1" applyFont="1" applyAlignment="1">
      <alignment horizontal="left" vertical="top"/>
    </xf>
    <xf numFmtId="0" fontId="9" fillId="0" borderId="0" xfId="0" applyFont="1"/>
    <xf numFmtId="164" fontId="6" fillId="0" borderId="1" xfId="3" applyNumberFormat="1" applyFont="1" applyFill="1" applyBorder="1" applyAlignment="1">
      <alignment horizontal="center" vertical="center" wrapText="1"/>
    </xf>
    <xf numFmtId="164" fontId="5" fillId="0" borderId="1" xfId="3" applyNumberFormat="1" applyFont="1" applyFill="1" applyBorder="1" applyAlignment="1">
      <alignment horizontal="center" vertical="center"/>
    </xf>
    <xf numFmtId="164" fontId="0" fillId="0" borderId="0" xfId="0" applyNumberFormat="1"/>
    <xf numFmtId="164" fontId="9" fillId="0" borderId="1" xfId="3" applyNumberFormat="1" applyFont="1" applyFill="1" applyBorder="1" applyAlignment="1">
      <alignment horizontal="center" vertical="center"/>
    </xf>
    <xf numFmtId="164" fontId="4" fillId="0" borderId="0" xfId="0" applyNumberFormat="1" applyFont="1"/>
    <xf numFmtId="4" fontId="0" fillId="0" borderId="0" xfId="0" applyNumberFormat="1"/>
    <xf numFmtId="0" fontId="5" fillId="0" borderId="1" xfId="0" applyFont="1" applyBorder="1" applyAlignment="1">
      <alignment horizontal="center" vertical="center"/>
    </xf>
    <xf numFmtId="3" fontId="5" fillId="0" borderId="1" xfId="0" applyNumberFormat="1" applyFont="1" applyBorder="1" applyAlignment="1">
      <alignment horizontal="center" vertical="center"/>
    </xf>
    <xf numFmtId="0" fontId="4" fillId="0" borderId="1" xfId="0" applyFont="1" applyBorder="1" applyAlignment="1">
      <alignment horizontal="center"/>
    </xf>
    <xf numFmtId="49" fontId="5" fillId="0" borderId="4" xfId="0" applyNumberFormat="1" applyFont="1" applyBorder="1" applyAlignment="1">
      <alignment horizontal="center" vertical="center" wrapText="1"/>
    </xf>
    <xf numFmtId="0" fontId="5" fillId="0" borderId="4" xfId="0" applyFont="1" applyBorder="1" applyAlignment="1">
      <alignment horizontal="center" vertical="center" wrapText="1"/>
    </xf>
    <xf numFmtId="0" fontId="5" fillId="0" borderId="1" xfId="0" applyFont="1" applyBorder="1" applyAlignment="1">
      <alignment horizontal="center" vertical="center" wrapText="1"/>
    </xf>
    <xf numFmtId="4" fontId="5" fillId="0" borderId="1" xfId="0" applyNumberFormat="1" applyFont="1" applyBorder="1" applyAlignment="1">
      <alignment horizontal="center" vertical="center" wrapText="1"/>
    </xf>
    <xf numFmtId="164" fontId="5" fillId="0" borderId="1" xfId="0" applyNumberFormat="1" applyFont="1" applyBorder="1" applyAlignment="1">
      <alignment horizontal="center" vertical="center" wrapText="1"/>
    </xf>
    <xf numFmtId="49" fontId="6" fillId="0" borderId="1" xfId="0" applyNumberFormat="1" applyFont="1" applyBorder="1" applyAlignment="1">
      <alignment horizontal="left" vertical="top" wrapText="1"/>
    </xf>
    <xf numFmtId="0" fontId="0" fillId="0" borderId="1" xfId="2" applyNumberFormat="1" applyFont="1" applyFill="1" applyBorder="1" applyAlignment="1">
      <alignment horizontal="left" vertical="top" wrapText="1"/>
    </xf>
    <xf numFmtId="0" fontId="6" fillId="0" borderId="1" xfId="0" applyFont="1" applyBorder="1" applyAlignment="1">
      <alignment horizontal="center" vertical="center" wrapText="1"/>
    </xf>
    <xf numFmtId="4" fontId="6" fillId="0" borderId="1" xfId="0" applyNumberFormat="1" applyFont="1" applyBorder="1" applyAlignment="1">
      <alignment horizontal="center" vertical="center"/>
    </xf>
    <xf numFmtId="166" fontId="6" fillId="0" borderId="1" xfId="0" applyNumberFormat="1" applyFont="1" applyBorder="1" applyAlignment="1">
      <alignment horizontal="center" vertical="center" wrapText="1"/>
    </xf>
    <xf numFmtId="2" fontId="6" fillId="0" borderId="1" xfId="0" applyNumberFormat="1" applyFont="1" applyBorder="1" applyAlignment="1">
      <alignment horizontal="center" vertical="center" wrapText="1"/>
    </xf>
    <xf numFmtId="4" fontId="6" fillId="0" borderId="1" xfId="0" applyNumberFormat="1" applyFont="1" applyBorder="1" applyAlignment="1">
      <alignment horizontal="center" vertical="center" wrapText="1"/>
    </xf>
    <xf numFmtId="0" fontId="6" fillId="0" borderId="1" xfId="0" applyFont="1" applyBorder="1" applyAlignment="1">
      <alignment horizontal="left" vertical="top" wrapText="1"/>
    </xf>
    <xf numFmtId="0" fontId="0" fillId="0" borderId="1" xfId="0" applyBorder="1" applyAlignment="1">
      <alignment horizontal="left" vertical="top"/>
    </xf>
    <xf numFmtId="0" fontId="0" fillId="0" borderId="1" xfId="0" applyBorder="1" applyAlignment="1">
      <alignment horizontal="left" vertical="top" wrapText="1"/>
    </xf>
    <xf numFmtId="49" fontId="0" fillId="0" borderId="1" xfId="0" applyNumberFormat="1" applyBorder="1" applyAlignment="1">
      <alignment horizontal="left" vertical="top" wrapText="1"/>
    </xf>
    <xf numFmtId="0" fontId="4" fillId="0" borderId="1" xfId="0" applyFont="1" applyBorder="1" applyAlignment="1">
      <alignment horizontal="left" vertical="top" wrapText="1"/>
    </xf>
    <xf numFmtId="166" fontId="6" fillId="0" borderId="1" xfId="0" applyNumberFormat="1" applyFont="1" applyBorder="1" applyAlignment="1">
      <alignment horizontal="center" vertical="center"/>
    </xf>
    <xf numFmtId="0" fontId="4" fillId="0" borderId="1" xfId="0" applyFont="1" applyBorder="1" applyAlignment="1">
      <alignment vertical="top" wrapText="1"/>
    </xf>
    <xf numFmtId="165" fontId="4" fillId="0" borderId="1" xfId="0" applyNumberFormat="1" applyFont="1" applyBorder="1" applyAlignment="1">
      <alignment horizontal="center" vertical="center"/>
    </xf>
    <xf numFmtId="0" fontId="2" fillId="0" borderId="1" xfId="0" applyFont="1" applyBorder="1" applyAlignment="1">
      <alignment horizontal="left" vertical="top" wrapText="1"/>
    </xf>
    <xf numFmtId="2" fontId="6" fillId="0" borderId="1" xfId="0" applyNumberFormat="1" applyFont="1" applyBorder="1" applyAlignment="1">
      <alignment horizontal="center" vertical="center"/>
    </xf>
    <xf numFmtId="49" fontId="2" fillId="0" borderId="1" xfId="0" applyNumberFormat="1" applyFont="1" applyBorder="1" applyAlignment="1">
      <alignment horizontal="left" vertical="top" wrapText="1"/>
    </xf>
    <xf numFmtId="0" fontId="0" fillId="0" borderId="0" xfId="0" applyAlignment="1">
      <alignment horizontal="left" vertical="top" wrapText="1"/>
    </xf>
    <xf numFmtId="49" fontId="1" fillId="0" borderId="1" xfId="0" applyNumberFormat="1" applyFont="1" applyBorder="1" applyAlignment="1">
      <alignment vertical="center"/>
    </xf>
    <xf numFmtId="0" fontId="1" fillId="0" borderId="1" xfId="0" applyFont="1" applyBorder="1" applyAlignment="1">
      <alignment vertical="center" wrapText="1"/>
    </xf>
    <xf numFmtId="4" fontId="5" fillId="0" borderId="1" xfId="0" applyNumberFormat="1" applyFont="1" applyBorder="1" applyAlignment="1">
      <alignment horizontal="center" vertical="center"/>
    </xf>
    <xf numFmtId="1" fontId="5" fillId="0" borderId="1" xfId="0" applyNumberFormat="1" applyFont="1" applyBorder="1" applyAlignment="1">
      <alignment horizontal="center" vertical="center"/>
    </xf>
    <xf numFmtId="166" fontId="5" fillId="0" borderId="1" xfId="0" applyNumberFormat="1" applyFont="1" applyBorder="1" applyAlignment="1">
      <alignment horizontal="center" vertical="center"/>
    </xf>
    <xf numFmtId="0" fontId="10" fillId="0" borderId="1" xfId="0" applyFont="1" applyBorder="1"/>
    <xf numFmtId="165" fontId="6" fillId="0" borderId="1" xfId="0" applyNumberFormat="1" applyFont="1" applyBorder="1" applyAlignment="1">
      <alignment horizontal="center" vertical="center" wrapText="1"/>
    </xf>
    <xf numFmtId="1" fontId="0" fillId="0" borderId="0" xfId="0" applyNumberFormat="1"/>
    <xf numFmtId="167" fontId="0" fillId="0" borderId="0" xfId="0" applyNumberFormat="1"/>
    <xf numFmtId="165" fontId="5" fillId="0" borderId="1" xfId="0" applyNumberFormat="1" applyFont="1" applyBorder="1" applyAlignment="1">
      <alignment horizontal="center" vertical="center"/>
    </xf>
    <xf numFmtId="0" fontId="6" fillId="0" borderId="1" xfId="0" applyFont="1" applyBorder="1" applyAlignment="1">
      <alignment horizontal="center" vertical="center"/>
    </xf>
    <xf numFmtId="0" fontId="9" fillId="0" borderId="1" xfId="0" applyFont="1" applyBorder="1" applyAlignment="1">
      <alignment horizontal="center" vertical="center"/>
    </xf>
    <xf numFmtId="0" fontId="11" fillId="0" borderId="1" xfId="0" applyFont="1" applyBorder="1" applyAlignment="1">
      <alignment horizontal="left" vertical="top" wrapText="1"/>
    </xf>
    <xf numFmtId="49" fontId="5" fillId="0" borderId="1" xfId="0" applyNumberFormat="1" applyFont="1" applyBorder="1" applyAlignment="1">
      <alignment horizontal="center" vertical="center" wrapText="1"/>
    </xf>
    <xf numFmtId="165" fontId="5" fillId="0" borderId="1" xfId="0" applyNumberFormat="1" applyFont="1" applyBorder="1" applyAlignment="1">
      <alignment horizontal="center" vertical="center" wrapText="1"/>
    </xf>
    <xf numFmtId="3" fontId="5" fillId="0" borderId="1" xfId="0" applyNumberFormat="1" applyFont="1" applyBorder="1" applyAlignment="1">
      <alignment horizontal="center" vertical="center" wrapText="1"/>
    </xf>
    <xf numFmtId="164" fontId="6" fillId="0" borderId="1" xfId="0" applyNumberFormat="1" applyFont="1" applyBorder="1" applyAlignment="1">
      <alignment horizontal="center" vertical="center" wrapText="1"/>
    </xf>
    <xf numFmtId="2" fontId="4" fillId="0" borderId="1" xfId="0" applyNumberFormat="1" applyFont="1" applyBorder="1" applyAlignment="1">
      <alignment horizontal="center" vertical="center"/>
    </xf>
    <xf numFmtId="49" fontId="4" fillId="0" borderId="1" xfId="0" applyNumberFormat="1" applyFont="1" applyBorder="1" applyAlignment="1">
      <alignment horizontal="left" vertical="top" wrapText="1"/>
    </xf>
    <xf numFmtId="4" fontId="4" fillId="0" borderId="1" xfId="0" applyNumberFormat="1" applyFont="1" applyBorder="1" applyAlignment="1">
      <alignment horizontal="center" vertical="center"/>
    </xf>
    <xf numFmtId="49" fontId="0" fillId="0" borderId="1" xfId="0" applyNumberFormat="1" applyBorder="1" applyAlignment="1">
      <alignment horizontal="left" vertical="top"/>
    </xf>
    <xf numFmtId="49" fontId="5" fillId="0" borderId="1" xfId="0" applyNumberFormat="1" applyFont="1" applyBorder="1" applyAlignment="1">
      <alignment horizontal="left" vertical="top"/>
    </xf>
    <xf numFmtId="0" fontId="9" fillId="0" borderId="1" xfId="0" applyFont="1" applyBorder="1" applyAlignment="1">
      <alignment horizontal="left" vertical="top" wrapText="1"/>
    </xf>
    <xf numFmtId="0" fontId="9" fillId="0" borderId="1" xfId="0" applyFont="1" applyBorder="1"/>
    <xf numFmtId="4" fontId="9" fillId="0" borderId="1" xfId="0" applyNumberFormat="1" applyFont="1" applyBorder="1" applyAlignment="1">
      <alignment horizontal="center" vertical="center"/>
    </xf>
    <xf numFmtId="165" fontId="9" fillId="0" borderId="1" xfId="0" applyNumberFormat="1" applyFont="1" applyBorder="1" applyAlignment="1">
      <alignment horizontal="center" vertical="center"/>
    </xf>
    <xf numFmtId="0" fontId="9" fillId="0" borderId="1" xfId="0" applyFont="1" applyBorder="1" applyAlignment="1">
      <alignment horizontal="left" vertical="top"/>
    </xf>
    <xf numFmtId="49" fontId="6" fillId="0" borderId="1" xfId="0" applyNumberFormat="1" applyFont="1" applyBorder="1" applyAlignment="1">
      <alignment horizontal="left" vertical="center" wrapText="1"/>
    </xf>
    <xf numFmtId="0" fontId="0" fillId="0" borderId="1" xfId="0" applyBorder="1" applyAlignment="1">
      <alignment vertical="top" wrapText="1"/>
    </xf>
    <xf numFmtId="49" fontId="0" fillId="0" borderId="1" xfId="0" applyNumberFormat="1" applyBorder="1" applyAlignment="1">
      <alignment horizontal="left" vertical="center" wrapText="1"/>
    </xf>
    <xf numFmtId="0" fontId="0" fillId="0" borderId="0" xfId="0" applyAlignment="1">
      <alignment vertical="top" wrapText="1"/>
    </xf>
    <xf numFmtId="49" fontId="2" fillId="0" borderId="1" xfId="0" applyNumberFormat="1" applyFont="1" applyBorder="1" applyAlignment="1">
      <alignment horizontal="left" vertical="center" wrapText="1"/>
    </xf>
    <xf numFmtId="0" fontId="5" fillId="0" borderId="1" xfId="0" applyFont="1" applyBorder="1" applyAlignment="1">
      <alignment vertical="center"/>
    </xf>
    <xf numFmtId="0" fontId="4" fillId="0" borderId="1" xfId="0" applyFont="1" applyBorder="1"/>
    <xf numFmtId="6" fontId="0" fillId="0" borderId="0" xfId="0" applyNumberFormat="1"/>
    <xf numFmtId="0" fontId="5" fillId="0" borderId="1" xfId="0" applyFont="1" applyBorder="1" applyAlignment="1">
      <alignment horizontal="center" vertical="center"/>
    </xf>
    <xf numFmtId="0" fontId="5" fillId="0" borderId="1" xfId="0" applyFont="1" applyBorder="1" applyAlignment="1">
      <alignment horizontal="center"/>
    </xf>
    <xf numFmtId="0" fontId="4" fillId="0" borderId="5"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horizontal="right"/>
    </xf>
  </cellXfs>
  <cellStyles count="4">
    <cellStyle name="Comma" xfId="2" builtinId="3"/>
    <cellStyle name="Currency" xfId="3" builtinId="4"/>
    <cellStyle name="Normal" xfId="0" builtinId="0"/>
    <cellStyle name="Normal 3" xfId="1" xr:uid="{44E27D85-CFF9-4A75-AC92-1CC3A5C5EA4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1"/>
  <sheetViews>
    <sheetView tabSelected="1" zoomScale="95" zoomScaleNormal="70" workbookViewId="0">
      <pane ySplit="2" topLeftCell="A7" activePane="bottomLeft" state="frozen"/>
      <selection activeCell="B2" sqref="B2"/>
      <selection pane="bottomLeft" activeCell="G14" sqref="G14"/>
    </sheetView>
  </sheetViews>
  <sheetFormatPr defaultRowHeight="14.5" x14ac:dyDescent="0.35"/>
  <cols>
    <col min="1" max="1" width="18.1796875" style="5" customWidth="1"/>
    <col min="2" max="2" width="31.54296875" customWidth="1"/>
    <col min="3" max="3" width="17.54296875" customWidth="1"/>
    <col min="4" max="4" width="15.81640625" style="20" customWidth="1"/>
    <col min="5" max="8" width="15.81640625" customWidth="1"/>
    <col min="9" max="9" width="15.81640625" style="17" customWidth="1"/>
    <col min="10" max="10" width="44.453125" customWidth="1"/>
  </cols>
  <sheetData>
    <row r="1" spans="1:10" ht="16.5" customHeight="1" x14ac:dyDescent="0.35">
      <c r="A1" s="83" t="s">
        <v>0</v>
      </c>
      <c r="B1" s="83"/>
      <c r="C1" s="83"/>
      <c r="D1" s="83"/>
      <c r="E1" s="83"/>
      <c r="F1" s="83"/>
      <c r="G1" s="83"/>
      <c r="H1" s="83"/>
      <c r="I1" s="83"/>
      <c r="J1" s="83"/>
    </row>
    <row r="2" spans="1:10" ht="87" x14ac:dyDescent="0.35">
      <c r="A2" s="24" t="s">
        <v>1</v>
      </c>
      <c r="B2" s="25" t="s">
        <v>2</v>
      </c>
      <c r="C2" s="26" t="s">
        <v>3</v>
      </c>
      <c r="D2" s="27" t="s">
        <v>4</v>
      </c>
      <c r="E2" s="26" t="s">
        <v>5</v>
      </c>
      <c r="F2" s="26" t="s">
        <v>6</v>
      </c>
      <c r="G2" s="26" t="s">
        <v>7</v>
      </c>
      <c r="H2" s="26" t="s">
        <v>8</v>
      </c>
      <c r="I2" s="28" t="s">
        <v>113</v>
      </c>
      <c r="J2" s="26" t="s">
        <v>9</v>
      </c>
    </row>
    <row r="3" spans="1:10" s="6" customFormat="1" ht="75.650000000000006" customHeight="1" x14ac:dyDescent="0.35">
      <c r="A3" s="75" t="s">
        <v>10</v>
      </c>
      <c r="B3" s="76" t="s">
        <v>11</v>
      </c>
      <c r="C3" s="31" t="s">
        <v>12</v>
      </c>
      <c r="D3" s="32">
        <f>ROUND(7/3,2)</f>
        <v>2.33</v>
      </c>
      <c r="E3" s="33">
        <v>1</v>
      </c>
      <c r="F3" s="54">
        <f>ROUND(D3*E3,1)</f>
        <v>2.2999999999999998</v>
      </c>
      <c r="G3" s="33">
        <f>ROUND(16/3,1)</f>
        <v>5.3</v>
      </c>
      <c r="H3" s="54">
        <f>ROUND(F3*G3,1)</f>
        <v>12.2</v>
      </c>
      <c r="I3" s="15">
        <f>ROUND(H3*154,1)</f>
        <v>1878.8</v>
      </c>
      <c r="J3" s="36" t="s">
        <v>13</v>
      </c>
    </row>
    <row r="4" spans="1:10" s="6" customFormat="1" ht="87" x14ac:dyDescent="0.35">
      <c r="A4" s="75" t="s">
        <v>14</v>
      </c>
      <c r="B4" s="76" t="s">
        <v>15</v>
      </c>
      <c r="C4" s="31" t="s">
        <v>16</v>
      </c>
      <c r="D4" s="32">
        <f>ROUND(7/3,2)</f>
        <v>2.33</v>
      </c>
      <c r="E4" s="33">
        <v>1</v>
      </c>
      <c r="F4" s="54">
        <f t="shared" ref="F4:F7" si="0">ROUND(D4*E4,1)</f>
        <v>2.2999999999999998</v>
      </c>
      <c r="G4" s="33">
        <v>2</v>
      </c>
      <c r="H4" s="54">
        <f t="shared" ref="H4:H7" si="1">ROUND(F4*G4,1)</f>
        <v>4.5999999999999996</v>
      </c>
      <c r="I4" s="15">
        <f t="shared" ref="I4:I7" si="2">ROUND(H4*154,1)</f>
        <v>708.4</v>
      </c>
      <c r="J4" s="36" t="s">
        <v>13</v>
      </c>
    </row>
    <row r="5" spans="1:10" ht="101.5" x14ac:dyDescent="0.35">
      <c r="A5" s="77" t="s">
        <v>17</v>
      </c>
      <c r="B5" s="76" t="s">
        <v>18</v>
      </c>
      <c r="C5" s="31" t="s">
        <v>12</v>
      </c>
      <c r="D5" s="32">
        <f>ROUND(1,2)</f>
        <v>1</v>
      </c>
      <c r="E5" s="41">
        <v>1</v>
      </c>
      <c r="F5" s="54">
        <f t="shared" si="0"/>
        <v>1</v>
      </c>
      <c r="G5" s="41">
        <v>4</v>
      </c>
      <c r="H5" s="54">
        <f t="shared" si="1"/>
        <v>4</v>
      </c>
      <c r="I5" s="15">
        <f t="shared" si="2"/>
        <v>616</v>
      </c>
      <c r="J5" s="42" t="s">
        <v>19</v>
      </c>
    </row>
    <row r="6" spans="1:10" ht="168.65" customHeight="1" x14ac:dyDescent="0.35">
      <c r="A6" s="77" t="s">
        <v>20</v>
      </c>
      <c r="B6" s="78" t="s">
        <v>21</v>
      </c>
      <c r="C6" s="31" t="s">
        <v>12</v>
      </c>
      <c r="D6" s="32">
        <v>1</v>
      </c>
      <c r="E6" s="41">
        <v>1</v>
      </c>
      <c r="F6" s="54">
        <f t="shared" si="0"/>
        <v>1</v>
      </c>
      <c r="G6" s="41">
        <v>24</v>
      </c>
      <c r="H6" s="54">
        <f t="shared" ref="H6" si="3">ROUND(F6*G6,1)</f>
        <v>24</v>
      </c>
      <c r="I6" s="15">
        <f t="shared" si="2"/>
        <v>3696</v>
      </c>
      <c r="J6" s="42" t="s">
        <v>19</v>
      </c>
    </row>
    <row r="7" spans="1:10" ht="127" customHeight="1" x14ac:dyDescent="0.35">
      <c r="A7" s="79" t="s">
        <v>22</v>
      </c>
      <c r="B7" s="78" t="s">
        <v>23</v>
      </c>
      <c r="C7" s="31" t="s">
        <v>12</v>
      </c>
      <c r="D7" s="32">
        <f>ROUND(7/3,2)</f>
        <v>2.33</v>
      </c>
      <c r="E7" s="41">
        <v>1</v>
      </c>
      <c r="F7" s="54">
        <f t="shared" si="0"/>
        <v>2.2999999999999998</v>
      </c>
      <c r="G7" s="41">
        <v>16</v>
      </c>
      <c r="H7" s="54">
        <f t="shared" si="1"/>
        <v>36.799999999999997</v>
      </c>
      <c r="I7" s="15">
        <f t="shared" si="2"/>
        <v>5667.2</v>
      </c>
      <c r="J7" s="42" t="s">
        <v>24</v>
      </c>
    </row>
    <row r="8" spans="1:10" x14ac:dyDescent="0.35">
      <c r="A8" s="48" t="s">
        <v>25</v>
      </c>
      <c r="B8" s="49"/>
      <c r="C8" s="80"/>
      <c r="D8" s="50">
        <f>MAX(D3:D7)</f>
        <v>2.33</v>
      </c>
      <c r="E8" s="21"/>
      <c r="F8" s="57">
        <f>SUM(F3:F7)</f>
        <v>8.8999999999999986</v>
      </c>
      <c r="G8" s="21"/>
      <c r="H8" s="57">
        <f>SUM(H3:H7)</f>
        <v>81.599999999999994</v>
      </c>
      <c r="I8" s="16">
        <f>SUM(I3:I7)</f>
        <v>12566.4</v>
      </c>
      <c r="J8" s="81"/>
    </row>
    <row r="9" spans="1:10" x14ac:dyDescent="0.35">
      <c r="A9" s="4"/>
      <c r="B9" s="3"/>
      <c r="H9" s="55"/>
    </row>
    <row r="10" spans="1:10" x14ac:dyDescent="0.35">
      <c r="A10" s="4"/>
      <c r="B10" s="3"/>
      <c r="H10" s="56"/>
    </row>
    <row r="11" spans="1:10" x14ac:dyDescent="0.35">
      <c r="H11" s="55"/>
    </row>
  </sheetData>
  <mergeCells count="1">
    <mergeCell ref="A1:J1"/>
  </mergeCells>
  <pageMargins left="0.7" right="0.7" top="0.75" bottom="0.75" header="0.3" footer="0.3"/>
  <pageSetup paperSize="5" scale="49" fitToHeight="0" orientation="landscape"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C9152-293F-44FE-8B3A-B89A8B40DD59}">
  <sheetPr>
    <pageSetUpPr fitToPage="1"/>
  </sheetPr>
  <dimension ref="A1:H29"/>
  <sheetViews>
    <sheetView zoomScaleNormal="100" workbookViewId="0">
      <pane ySplit="2" topLeftCell="A24" activePane="bottomLeft" state="frozen"/>
      <selection activeCell="A2" sqref="A2"/>
      <selection pane="bottomLeft" activeCell="G25" sqref="G25"/>
    </sheetView>
  </sheetViews>
  <sheetFormatPr defaultColWidth="8.7265625" defaultRowHeight="14.5" x14ac:dyDescent="0.35"/>
  <cols>
    <col min="1" max="1" width="22.1796875" style="13" customWidth="1"/>
    <col min="2" max="2" width="30.54296875" style="11" customWidth="1"/>
    <col min="3" max="3" width="20.26953125" style="1" customWidth="1"/>
    <col min="4" max="4" width="21.1796875" style="1" customWidth="1"/>
    <col min="5" max="5" width="18.26953125" style="9" bestFit="1" customWidth="1"/>
    <col min="6" max="6" width="13" style="2" customWidth="1"/>
    <col min="7" max="7" width="13.1796875" style="19" customWidth="1"/>
    <col min="8" max="8" width="75.7265625" style="12" customWidth="1"/>
    <col min="9" max="16384" width="8.7265625" style="1"/>
  </cols>
  <sheetData>
    <row r="1" spans="1:8" x14ac:dyDescent="0.35">
      <c r="A1" s="84" t="s">
        <v>26</v>
      </c>
      <c r="B1" s="84"/>
      <c r="C1" s="84"/>
      <c r="D1" s="84"/>
      <c r="E1" s="84"/>
      <c r="F1" s="84"/>
      <c r="G1" s="84"/>
      <c r="H1" s="84"/>
    </row>
    <row r="2" spans="1:8" ht="87" x14ac:dyDescent="0.35">
      <c r="A2" s="61" t="s">
        <v>1</v>
      </c>
      <c r="B2" s="26" t="s">
        <v>2</v>
      </c>
      <c r="C2" s="26" t="s">
        <v>3</v>
      </c>
      <c r="D2" s="26" t="s">
        <v>27</v>
      </c>
      <c r="E2" s="62" t="s">
        <v>28</v>
      </c>
      <c r="F2" s="63" t="s">
        <v>8</v>
      </c>
      <c r="G2" s="28" t="s">
        <v>113</v>
      </c>
      <c r="H2" s="26" t="s">
        <v>9</v>
      </c>
    </row>
    <row r="3" spans="1:8" s="7" customFormat="1" ht="29" x14ac:dyDescent="0.35">
      <c r="A3" s="29" t="s">
        <v>29</v>
      </c>
      <c r="B3" s="36" t="s">
        <v>30</v>
      </c>
      <c r="C3" s="31" t="s">
        <v>12</v>
      </c>
      <c r="D3" s="32">
        <f>ROUND(5,2)</f>
        <v>5</v>
      </c>
      <c r="E3" s="54">
        <v>7.3</v>
      </c>
      <c r="F3" s="54">
        <f>ROUND(D3*E3,1)</f>
        <v>36.5</v>
      </c>
      <c r="G3" s="64">
        <f>ROUND(F3*154,1)</f>
        <v>5621</v>
      </c>
      <c r="H3" s="36" t="s">
        <v>31</v>
      </c>
    </row>
    <row r="4" spans="1:8" s="7" customFormat="1" ht="94.5" customHeight="1" x14ac:dyDescent="0.35">
      <c r="A4" s="29" t="s">
        <v>32</v>
      </c>
      <c r="B4" s="36" t="s">
        <v>33</v>
      </c>
      <c r="C4" s="31" t="s">
        <v>12</v>
      </c>
      <c r="D4" s="32">
        <f>ROUND(5,2)</f>
        <v>5</v>
      </c>
      <c r="E4" s="54">
        <v>1.7</v>
      </c>
      <c r="F4" s="54">
        <f t="shared" ref="F4:F12" si="0">ROUND(D4*E4,1)</f>
        <v>8.5</v>
      </c>
      <c r="G4" s="64">
        <f t="shared" ref="G4:G12" si="1">ROUND(F4*154,1)</f>
        <v>1309</v>
      </c>
      <c r="H4" s="36" t="s">
        <v>31</v>
      </c>
    </row>
    <row r="5" spans="1:8" ht="59.15" customHeight="1" x14ac:dyDescent="0.35">
      <c r="A5" s="29" t="s">
        <v>32</v>
      </c>
      <c r="B5" s="36" t="s">
        <v>34</v>
      </c>
      <c r="C5" s="31" t="s">
        <v>12</v>
      </c>
      <c r="D5" s="32">
        <f>ROUND(5,2)</f>
        <v>5</v>
      </c>
      <c r="E5" s="54">
        <v>1.7</v>
      </c>
      <c r="F5" s="54">
        <f t="shared" si="0"/>
        <v>8.5</v>
      </c>
      <c r="G5" s="64">
        <f t="shared" si="1"/>
        <v>1309</v>
      </c>
      <c r="H5" s="36" t="s">
        <v>13</v>
      </c>
    </row>
    <row r="6" spans="1:8" ht="29" x14ac:dyDescent="0.35">
      <c r="A6" s="39" t="s">
        <v>35</v>
      </c>
      <c r="B6" s="38" t="s">
        <v>36</v>
      </c>
      <c r="C6" s="31" t="s">
        <v>12</v>
      </c>
      <c r="D6" s="32">
        <f>ROUND(5,2)</f>
        <v>5</v>
      </c>
      <c r="E6" s="43">
        <f>720+16+6</f>
        <v>742</v>
      </c>
      <c r="F6" s="54">
        <f t="shared" si="0"/>
        <v>3710</v>
      </c>
      <c r="G6" s="64">
        <f t="shared" si="1"/>
        <v>571340</v>
      </c>
      <c r="H6" s="40" t="s">
        <v>31</v>
      </c>
    </row>
    <row r="7" spans="1:8" ht="101.25" customHeight="1" x14ac:dyDescent="0.35">
      <c r="A7" s="39" t="s">
        <v>37</v>
      </c>
      <c r="B7" s="38" t="s">
        <v>38</v>
      </c>
      <c r="C7" s="31" t="s">
        <v>12</v>
      </c>
      <c r="D7" s="32">
        <f t="shared" ref="D7:D12" si="2">ROUND(5,2)</f>
        <v>5</v>
      </c>
      <c r="E7" s="43">
        <v>2</v>
      </c>
      <c r="F7" s="54">
        <f t="shared" si="0"/>
        <v>10</v>
      </c>
      <c r="G7" s="64">
        <f t="shared" si="1"/>
        <v>1540</v>
      </c>
      <c r="H7" s="40" t="s">
        <v>13</v>
      </c>
    </row>
    <row r="8" spans="1:8" ht="29" x14ac:dyDescent="0.35">
      <c r="A8" s="39" t="s">
        <v>39</v>
      </c>
      <c r="B8" s="38" t="s">
        <v>40</v>
      </c>
      <c r="C8" s="31" t="s">
        <v>12</v>
      </c>
      <c r="D8" s="32">
        <f t="shared" si="2"/>
        <v>5</v>
      </c>
      <c r="E8" s="43">
        <f>16+6</f>
        <v>22</v>
      </c>
      <c r="F8" s="54">
        <f t="shared" si="0"/>
        <v>110</v>
      </c>
      <c r="G8" s="64">
        <f t="shared" si="1"/>
        <v>16940</v>
      </c>
      <c r="H8" s="40" t="s">
        <v>13</v>
      </c>
    </row>
    <row r="9" spans="1:8" ht="63.65" customHeight="1" x14ac:dyDescent="0.35">
      <c r="A9" s="46" t="s">
        <v>41</v>
      </c>
      <c r="B9" s="44" t="s">
        <v>42</v>
      </c>
      <c r="C9" s="31" t="s">
        <v>12</v>
      </c>
      <c r="D9" s="32">
        <f t="shared" si="2"/>
        <v>5</v>
      </c>
      <c r="E9" s="43">
        <v>16</v>
      </c>
      <c r="F9" s="54">
        <f t="shared" si="0"/>
        <v>80</v>
      </c>
      <c r="G9" s="64">
        <f t="shared" si="1"/>
        <v>12320</v>
      </c>
      <c r="H9" s="40" t="s">
        <v>13</v>
      </c>
    </row>
    <row r="10" spans="1:8" ht="29" x14ac:dyDescent="0.35">
      <c r="A10" s="46" t="s">
        <v>43</v>
      </c>
      <c r="B10" s="44" t="s">
        <v>44</v>
      </c>
      <c r="C10" s="31" t="s">
        <v>12</v>
      </c>
      <c r="D10" s="65">
        <f>ROUND(6,2)</f>
        <v>6</v>
      </c>
      <c r="E10" s="43">
        <f>112+216</f>
        <v>328</v>
      </c>
      <c r="F10" s="54">
        <f t="shared" si="0"/>
        <v>1968</v>
      </c>
      <c r="G10" s="64">
        <f t="shared" si="1"/>
        <v>303072</v>
      </c>
      <c r="H10" s="40" t="s">
        <v>45</v>
      </c>
    </row>
    <row r="11" spans="1:8" ht="72.5" x14ac:dyDescent="0.35">
      <c r="A11" s="39" t="s">
        <v>46</v>
      </c>
      <c r="B11" s="38" t="s">
        <v>47</v>
      </c>
      <c r="C11" s="31" t="s">
        <v>12</v>
      </c>
      <c r="D11" s="32">
        <f t="shared" si="2"/>
        <v>5</v>
      </c>
      <c r="E11" s="43">
        <v>80</v>
      </c>
      <c r="F11" s="54">
        <f t="shared" si="0"/>
        <v>400</v>
      </c>
      <c r="G11" s="64">
        <f t="shared" si="1"/>
        <v>61600</v>
      </c>
      <c r="H11" s="40" t="s">
        <v>48</v>
      </c>
    </row>
    <row r="12" spans="1:8" ht="78.650000000000006" customHeight="1" x14ac:dyDescent="0.35">
      <c r="A12" s="39" t="s">
        <v>49</v>
      </c>
      <c r="B12" s="38" t="s">
        <v>50</v>
      </c>
      <c r="C12" s="31" t="s">
        <v>12</v>
      </c>
      <c r="D12" s="32">
        <f t="shared" si="2"/>
        <v>5</v>
      </c>
      <c r="E12" s="43">
        <v>40</v>
      </c>
      <c r="F12" s="54">
        <f t="shared" si="0"/>
        <v>200</v>
      </c>
      <c r="G12" s="64">
        <f t="shared" si="1"/>
        <v>30800</v>
      </c>
      <c r="H12" s="40" t="s">
        <v>13</v>
      </c>
    </row>
    <row r="13" spans="1:8" ht="113.5" customHeight="1" x14ac:dyDescent="0.35">
      <c r="A13" s="39" t="s">
        <v>51</v>
      </c>
      <c r="B13" s="60" t="s">
        <v>110</v>
      </c>
      <c r="C13" s="31" t="s">
        <v>12</v>
      </c>
      <c r="D13" s="85" t="s">
        <v>52</v>
      </c>
      <c r="E13" s="86"/>
      <c r="F13" s="86"/>
      <c r="G13" s="87"/>
      <c r="H13" s="40" t="s">
        <v>111</v>
      </c>
    </row>
    <row r="14" spans="1:8" ht="141" customHeight="1" x14ac:dyDescent="0.35">
      <c r="A14" s="46" t="s">
        <v>53</v>
      </c>
      <c r="B14" s="60" t="s">
        <v>109</v>
      </c>
      <c r="C14" s="31" t="s">
        <v>12</v>
      </c>
      <c r="D14" s="85" t="s">
        <v>52</v>
      </c>
      <c r="E14" s="86"/>
      <c r="F14" s="86"/>
      <c r="G14" s="87"/>
      <c r="H14" s="40" t="s">
        <v>112</v>
      </c>
    </row>
    <row r="15" spans="1:8" ht="29" x14ac:dyDescent="0.35">
      <c r="A15" s="66" t="s">
        <v>54</v>
      </c>
      <c r="B15" s="40" t="s">
        <v>55</v>
      </c>
      <c r="C15" s="31" t="s">
        <v>12</v>
      </c>
      <c r="D15" s="67">
        <f>ROUND(0,2)</f>
        <v>0</v>
      </c>
      <c r="E15" s="43">
        <v>60</v>
      </c>
      <c r="F15" s="54">
        <f t="shared" ref="F15:F25" si="3">ROUND(D15*E15,1)</f>
        <v>0</v>
      </c>
      <c r="G15" s="64">
        <f t="shared" ref="G15:G25" si="4">ROUND(F15*154,1)</f>
        <v>0</v>
      </c>
      <c r="H15" s="40" t="s">
        <v>56</v>
      </c>
    </row>
    <row r="16" spans="1:8" ht="29" x14ac:dyDescent="0.35">
      <c r="A16" s="66" t="s">
        <v>57</v>
      </c>
      <c r="B16" s="40" t="s">
        <v>108</v>
      </c>
      <c r="C16" s="31" t="s">
        <v>12</v>
      </c>
      <c r="D16" s="67">
        <f>ROUND(0,2)</f>
        <v>0</v>
      </c>
      <c r="E16" s="43">
        <v>20</v>
      </c>
      <c r="F16" s="54">
        <f t="shared" si="3"/>
        <v>0</v>
      </c>
      <c r="G16" s="64">
        <f t="shared" si="4"/>
        <v>0</v>
      </c>
      <c r="H16" s="40" t="s">
        <v>56</v>
      </c>
    </row>
    <row r="17" spans="1:8" x14ac:dyDescent="0.35">
      <c r="A17" s="66" t="s">
        <v>58</v>
      </c>
      <c r="B17" s="40" t="s">
        <v>59</v>
      </c>
      <c r="C17" s="31" t="s">
        <v>12</v>
      </c>
      <c r="D17" s="32">
        <f t="shared" ref="D17:D19" si="5">ROUND(5,2)</f>
        <v>5</v>
      </c>
      <c r="E17" s="43">
        <v>40</v>
      </c>
      <c r="F17" s="54">
        <f t="shared" si="3"/>
        <v>200</v>
      </c>
      <c r="G17" s="64">
        <f t="shared" si="4"/>
        <v>30800</v>
      </c>
      <c r="H17" s="40" t="s">
        <v>19</v>
      </c>
    </row>
    <row r="18" spans="1:8" x14ac:dyDescent="0.35">
      <c r="A18" s="68" t="s">
        <v>60</v>
      </c>
      <c r="B18" s="38" t="s">
        <v>61</v>
      </c>
      <c r="C18" s="31" t="s">
        <v>12</v>
      </c>
      <c r="D18" s="67">
        <f>ROUND(0,2)</f>
        <v>0</v>
      </c>
      <c r="E18" s="43">
        <v>10</v>
      </c>
      <c r="F18" s="54">
        <f t="shared" si="3"/>
        <v>0</v>
      </c>
      <c r="G18" s="64">
        <f t="shared" si="4"/>
        <v>0</v>
      </c>
      <c r="H18" s="40" t="s">
        <v>62</v>
      </c>
    </row>
    <row r="19" spans="1:8" ht="43.5" x14ac:dyDescent="0.35">
      <c r="A19" s="39" t="s">
        <v>63</v>
      </c>
      <c r="B19" s="38" t="s">
        <v>64</v>
      </c>
      <c r="C19" s="31" t="s">
        <v>12</v>
      </c>
      <c r="D19" s="32">
        <f t="shared" si="5"/>
        <v>5</v>
      </c>
      <c r="E19" s="43">
        <v>40</v>
      </c>
      <c r="F19" s="54">
        <f t="shared" si="3"/>
        <v>200</v>
      </c>
      <c r="G19" s="64">
        <f t="shared" si="4"/>
        <v>30800</v>
      </c>
      <c r="H19" s="40" t="s">
        <v>65</v>
      </c>
    </row>
    <row r="20" spans="1:8" ht="43.5" x14ac:dyDescent="0.35">
      <c r="A20" s="39" t="s">
        <v>63</v>
      </c>
      <c r="B20" s="38" t="s">
        <v>66</v>
      </c>
      <c r="C20" s="31" t="s">
        <v>12</v>
      </c>
      <c r="D20" s="32">
        <f t="shared" ref="D20" si="6">ROUND(5,2)</f>
        <v>5</v>
      </c>
      <c r="E20" s="43">
        <v>40</v>
      </c>
      <c r="F20" s="54">
        <f t="shared" si="3"/>
        <v>200</v>
      </c>
      <c r="G20" s="64">
        <f t="shared" si="4"/>
        <v>30800</v>
      </c>
      <c r="H20" s="40" t="s">
        <v>65</v>
      </c>
    </row>
    <row r="21" spans="1:8" x14ac:dyDescent="0.35">
      <c r="A21" s="39" t="s">
        <v>67</v>
      </c>
      <c r="B21" s="38" t="s">
        <v>68</v>
      </c>
      <c r="C21" s="31" t="s">
        <v>12</v>
      </c>
      <c r="D21" s="32">
        <f t="shared" ref="D21" si="7">ROUND(5,2)</f>
        <v>5</v>
      </c>
      <c r="E21" s="43">
        <v>120</v>
      </c>
      <c r="F21" s="54">
        <f t="shared" si="3"/>
        <v>600</v>
      </c>
      <c r="G21" s="64">
        <f t="shared" si="4"/>
        <v>92400</v>
      </c>
      <c r="H21" s="40" t="s">
        <v>62</v>
      </c>
    </row>
    <row r="22" spans="1:8" ht="29" x14ac:dyDescent="0.35">
      <c r="A22" s="39" t="s">
        <v>69</v>
      </c>
      <c r="B22" s="38" t="s">
        <v>70</v>
      </c>
      <c r="C22" s="31" t="s">
        <v>12</v>
      </c>
      <c r="D22" s="32">
        <f t="shared" ref="D22" si="8">ROUND(5,2)</f>
        <v>5</v>
      </c>
      <c r="E22" s="43">
        <v>20</v>
      </c>
      <c r="F22" s="54">
        <f t="shared" si="3"/>
        <v>100</v>
      </c>
      <c r="G22" s="64">
        <f t="shared" si="4"/>
        <v>15400</v>
      </c>
      <c r="H22" s="40" t="s">
        <v>65</v>
      </c>
    </row>
    <row r="23" spans="1:8" ht="72.5" x14ac:dyDescent="0.35">
      <c r="A23" s="39" t="s">
        <v>71</v>
      </c>
      <c r="B23" s="38" t="s">
        <v>72</v>
      </c>
      <c r="C23" s="31" t="s">
        <v>12</v>
      </c>
      <c r="D23" s="32">
        <v>5</v>
      </c>
      <c r="E23" s="43">
        <v>20</v>
      </c>
      <c r="F23" s="54">
        <f t="shared" ref="F23" si="9">ROUND(D23*E23,1)</f>
        <v>100</v>
      </c>
      <c r="G23" s="64">
        <f t="shared" si="4"/>
        <v>15400</v>
      </c>
      <c r="H23" s="40" t="s">
        <v>65</v>
      </c>
    </row>
    <row r="24" spans="1:8" ht="58" x14ac:dyDescent="0.35">
      <c r="A24" s="46" t="s">
        <v>73</v>
      </c>
      <c r="B24" s="44" t="s">
        <v>74</v>
      </c>
      <c r="C24" s="31" t="s">
        <v>12</v>
      </c>
      <c r="D24" s="32">
        <f t="shared" ref="D24" si="10">ROUND(5,2)</f>
        <v>5</v>
      </c>
      <c r="E24" s="43">
        <v>60</v>
      </c>
      <c r="F24" s="54">
        <f t="shared" si="3"/>
        <v>300</v>
      </c>
      <c r="G24" s="64">
        <f t="shared" si="4"/>
        <v>46200</v>
      </c>
      <c r="H24" s="40" t="s">
        <v>65</v>
      </c>
    </row>
    <row r="25" spans="1:8" ht="58" x14ac:dyDescent="0.35">
      <c r="A25" s="46" t="s">
        <v>73</v>
      </c>
      <c r="B25" s="44" t="s">
        <v>75</v>
      </c>
      <c r="C25" s="31" t="s">
        <v>12</v>
      </c>
      <c r="D25" s="32">
        <f t="shared" ref="D25" si="11">ROUND(5,2)</f>
        <v>5</v>
      </c>
      <c r="E25" s="43">
        <v>30</v>
      </c>
      <c r="F25" s="54">
        <f t="shared" si="3"/>
        <v>150</v>
      </c>
      <c r="G25" s="64">
        <f t="shared" si="4"/>
        <v>23100</v>
      </c>
      <c r="H25" s="40" t="s">
        <v>65</v>
      </c>
    </row>
    <row r="26" spans="1:8" s="14" customFormat="1" x14ac:dyDescent="0.35">
      <c r="A26" s="69" t="s">
        <v>76</v>
      </c>
      <c r="B26" s="70"/>
      <c r="C26" s="71"/>
      <c r="D26" s="72">
        <f>MAX(D15:D25,D3:D12)</f>
        <v>6</v>
      </c>
      <c r="E26" s="73"/>
      <c r="F26" s="73">
        <f>SUM(F3:F25)</f>
        <v>8381.5</v>
      </c>
      <c r="G26" s="18">
        <f>SUM(G3:G25)</f>
        <v>1290751</v>
      </c>
      <c r="H26" s="74"/>
    </row>
    <row r="29" spans="1:8" ht="18.5" x14ac:dyDescent="0.35">
      <c r="A29" s="10"/>
    </row>
  </sheetData>
  <mergeCells count="3">
    <mergeCell ref="A1:H1"/>
    <mergeCell ref="D13:G13"/>
    <mergeCell ref="D14:G14"/>
  </mergeCells>
  <pageMargins left="0.7" right="0.7" top="0.75" bottom="0.75" header="0.3" footer="0.3"/>
  <pageSetup paperSize="5" scale="43" fitToHeight="0" orientation="landscape"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9875C-1E3B-4B88-BE56-608A713841CC}">
  <sheetPr>
    <pageSetUpPr fitToPage="1"/>
  </sheetPr>
  <dimension ref="A1:J12"/>
  <sheetViews>
    <sheetView zoomScale="95" zoomScaleNormal="90" workbookViewId="0">
      <pane ySplit="2" topLeftCell="A11" activePane="bottomLeft" state="frozen"/>
      <selection pane="bottomLeft" activeCell="I12" sqref="I12"/>
    </sheetView>
  </sheetViews>
  <sheetFormatPr defaultRowHeight="14.5" x14ac:dyDescent="0.35"/>
  <cols>
    <col min="1" max="1" width="17.26953125" customWidth="1"/>
    <col min="2" max="2" width="21.453125" customWidth="1"/>
    <col min="3" max="3" width="12.453125" style="8" customWidth="1"/>
    <col min="4" max="4" width="12.54296875" style="20" customWidth="1"/>
    <col min="5" max="5" width="12.54296875" customWidth="1"/>
    <col min="6" max="6" width="11.54296875" customWidth="1"/>
    <col min="7" max="7" width="10.81640625" customWidth="1"/>
    <col min="8" max="8" width="12.1796875" customWidth="1"/>
    <col min="9" max="9" width="13.26953125" customWidth="1"/>
    <col min="10" max="10" width="14" customWidth="1"/>
  </cols>
  <sheetData>
    <row r="1" spans="1:10" x14ac:dyDescent="0.35">
      <c r="A1" s="83" t="s">
        <v>77</v>
      </c>
      <c r="B1" s="83"/>
      <c r="C1" s="83"/>
      <c r="D1" s="83"/>
      <c r="E1" s="83"/>
      <c r="F1" s="83"/>
      <c r="G1" s="83"/>
      <c r="H1" s="83"/>
      <c r="I1" s="83"/>
      <c r="J1" s="83"/>
    </row>
    <row r="2" spans="1:10" ht="116" x14ac:dyDescent="0.35">
      <c r="A2" s="24" t="s">
        <v>1</v>
      </c>
      <c r="B2" s="25" t="s">
        <v>2</v>
      </c>
      <c r="C2" s="26" t="s">
        <v>3</v>
      </c>
      <c r="D2" s="27" t="s">
        <v>4</v>
      </c>
      <c r="E2" s="26" t="s">
        <v>78</v>
      </c>
      <c r="F2" s="26" t="s">
        <v>6</v>
      </c>
      <c r="G2" s="26" t="s">
        <v>7</v>
      </c>
      <c r="H2" s="26" t="s">
        <v>8</v>
      </c>
      <c r="I2" s="28" t="s">
        <v>113</v>
      </c>
      <c r="J2" s="26" t="s">
        <v>9</v>
      </c>
    </row>
    <row r="3" spans="1:10" ht="29" x14ac:dyDescent="0.35">
      <c r="A3" s="29" t="s">
        <v>79</v>
      </c>
      <c r="B3" s="30" t="s">
        <v>103</v>
      </c>
      <c r="C3" s="31" t="s">
        <v>12</v>
      </c>
      <c r="D3" s="32">
        <f t="shared" ref="D3:D11" si="0">ROUND(2.33,2)</f>
        <v>2.33</v>
      </c>
      <c r="E3" s="33">
        <v>1</v>
      </c>
      <c r="F3" s="33">
        <f>ROUND(D3*E3,1)</f>
        <v>2.2999999999999998</v>
      </c>
      <c r="G3" s="34">
        <v>32</v>
      </c>
      <c r="H3" s="54">
        <f>ROUND(F3*G3,1)</f>
        <v>73.599999999999994</v>
      </c>
      <c r="I3" s="35">
        <f>ROUND(154*H3,1)</f>
        <v>11334.4</v>
      </c>
      <c r="J3" s="36"/>
    </row>
    <row r="4" spans="1:10" ht="87" x14ac:dyDescent="0.35">
      <c r="A4" s="29" t="s">
        <v>80</v>
      </c>
      <c r="B4" s="30" t="s">
        <v>104</v>
      </c>
      <c r="C4" s="31" t="s">
        <v>12</v>
      </c>
      <c r="D4" s="32">
        <f t="shared" si="0"/>
        <v>2.33</v>
      </c>
      <c r="E4" s="33">
        <f>ROUND(76527/61*0.01,1)</f>
        <v>12.5</v>
      </c>
      <c r="F4" s="33">
        <f t="shared" ref="F4:F11" si="1">ROUND(D4*E4,1)</f>
        <v>29.1</v>
      </c>
      <c r="G4" s="34">
        <f>ROUND(0.25,1)</f>
        <v>0.3</v>
      </c>
      <c r="H4" s="54">
        <f t="shared" ref="H4:H11" si="2">ROUND(F4*G4,1)</f>
        <v>8.6999999999999993</v>
      </c>
      <c r="I4" s="35">
        <f t="shared" ref="I4:I11" si="3">ROUND(154*H4,1)</f>
        <v>1339.8</v>
      </c>
      <c r="J4" s="36"/>
    </row>
    <row r="5" spans="1:10" ht="72.5" x14ac:dyDescent="0.35">
      <c r="A5" s="29" t="s">
        <v>80</v>
      </c>
      <c r="B5" s="30" t="s">
        <v>105</v>
      </c>
      <c r="C5" s="31" t="s">
        <v>12</v>
      </c>
      <c r="D5" s="32">
        <f t="shared" si="0"/>
        <v>2.33</v>
      </c>
      <c r="E5" s="33">
        <v>1</v>
      </c>
      <c r="F5" s="33">
        <f t="shared" si="1"/>
        <v>2.2999999999999998</v>
      </c>
      <c r="G5" s="34">
        <v>1</v>
      </c>
      <c r="H5" s="54">
        <f t="shared" si="2"/>
        <v>2.2999999999999998</v>
      </c>
      <c r="I5" s="35">
        <f t="shared" si="3"/>
        <v>354.2</v>
      </c>
      <c r="J5" s="36"/>
    </row>
    <row r="6" spans="1:10" ht="43.5" x14ac:dyDescent="0.35">
      <c r="A6" s="29" t="s">
        <v>81</v>
      </c>
      <c r="B6" s="30" t="s">
        <v>82</v>
      </c>
      <c r="C6" s="31" t="s">
        <v>12</v>
      </c>
      <c r="D6" s="32">
        <f t="shared" si="0"/>
        <v>2.33</v>
      </c>
      <c r="E6" s="33">
        <v>100</v>
      </c>
      <c r="F6" s="33">
        <f t="shared" si="1"/>
        <v>233</v>
      </c>
      <c r="G6" s="34">
        <v>0.5</v>
      </c>
      <c r="H6" s="54">
        <f t="shared" si="2"/>
        <v>116.5</v>
      </c>
      <c r="I6" s="35">
        <f t="shared" si="3"/>
        <v>17941</v>
      </c>
      <c r="J6" s="36" t="s">
        <v>31</v>
      </c>
    </row>
    <row r="7" spans="1:10" ht="101.5" x14ac:dyDescent="0.35">
      <c r="A7" s="37" t="s">
        <v>83</v>
      </c>
      <c r="B7" s="38" t="s">
        <v>106</v>
      </c>
      <c r="C7" s="31" t="s">
        <v>12</v>
      </c>
      <c r="D7" s="32">
        <f t="shared" si="0"/>
        <v>2.33</v>
      </c>
      <c r="E7" s="33">
        <v>30</v>
      </c>
      <c r="F7" s="33">
        <f t="shared" si="1"/>
        <v>69.900000000000006</v>
      </c>
      <c r="G7" s="34">
        <f>ROUND(0.25,1)</f>
        <v>0.3</v>
      </c>
      <c r="H7" s="54">
        <f t="shared" si="2"/>
        <v>21</v>
      </c>
      <c r="I7" s="35">
        <f t="shared" si="3"/>
        <v>3234</v>
      </c>
      <c r="J7" s="36" t="s">
        <v>84</v>
      </c>
    </row>
    <row r="8" spans="1:10" ht="116" x14ac:dyDescent="0.35">
      <c r="A8" s="39" t="s">
        <v>85</v>
      </c>
      <c r="B8" s="40" t="s">
        <v>86</v>
      </c>
      <c r="C8" s="31" t="s">
        <v>12</v>
      </c>
      <c r="D8" s="32">
        <f t="shared" si="0"/>
        <v>2.33</v>
      </c>
      <c r="E8" s="33">
        <v>30</v>
      </c>
      <c r="F8" s="33">
        <f t="shared" si="1"/>
        <v>69.900000000000006</v>
      </c>
      <c r="G8" s="41">
        <v>2</v>
      </c>
      <c r="H8" s="54">
        <f t="shared" si="2"/>
        <v>139.80000000000001</v>
      </c>
      <c r="I8" s="35">
        <f t="shared" si="3"/>
        <v>21529.200000000001</v>
      </c>
      <c r="J8" s="42" t="s">
        <v>87</v>
      </c>
    </row>
    <row r="9" spans="1:10" ht="87" x14ac:dyDescent="0.35">
      <c r="A9" s="39" t="s">
        <v>88</v>
      </c>
      <c r="B9" s="40" t="s">
        <v>107</v>
      </c>
      <c r="C9" s="31" t="s">
        <v>12</v>
      </c>
      <c r="D9" s="32">
        <f t="shared" si="0"/>
        <v>2.33</v>
      </c>
      <c r="E9" s="43">
        <v>50</v>
      </c>
      <c r="F9" s="33">
        <f t="shared" si="1"/>
        <v>116.5</v>
      </c>
      <c r="G9" s="41">
        <v>1.5</v>
      </c>
      <c r="H9" s="54">
        <f t="shared" si="2"/>
        <v>174.8</v>
      </c>
      <c r="I9" s="35">
        <f t="shared" si="3"/>
        <v>26919.200000000001</v>
      </c>
      <c r="J9" s="42" t="s">
        <v>89</v>
      </c>
    </row>
    <row r="10" spans="1:10" ht="145" x14ac:dyDescent="0.35">
      <c r="A10" s="39" t="s">
        <v>90</v>
      </c>
      <c r="B10" s="44" t="s">
        <v>91</v>
      </c>
      <c r="C10" s="31" t="s">
        <v>12</v>
      </c>
      <c r="D10" s="32">
        <f t="shared" si="0"/>
        <v>2.33</v>
      </c>
      <c r="E10" s="33">
        <v>100</v>
      </c>
      <c r="F10" s="33">
        <f t="shared" si="1"/>
        <v>233</v>
      </c>
      <c r="G10" s="45">
        <f>ROUND(0.25,1)</f>
        <v>0.3</v>
      </c>
      <c r="H10" s="54">
        <f t="shared" si="2"/>
        <v>69.900000000000006</v>
      </c>
      <c r="I10" s="35">
        <f t="shared" si="3"/>
        <v>10764.6</v>
      </c>
      <c r="J10" s="42" t="s">
        <v>92</v>
      </c>
    </row>
    <row r="11" spans="1:10" ht="130.5" x14ac:dyDescent="0.35">
      <c r="A11" s="46" t="s">
        <v>93</v>
      </c>
      <c r="B11" s="47" t="s">
        <v>94</v>
      </c>
      <c r="C11" s="31" t="s">
        <v>12</v>
      </c>
      <c r="D11" s="32">
        <f t="shared" si="0"/>
        <v>2.33</v>
      </c>
      <c r="E11" s="33">
        <v>100</v>
      </c>
      <c r="F11" s="33">
        <f t="shared" si="1"/>
        <v>233</v>
      </c>
      <c r="G11" s="45">
        <f>ROUND(0.25,1)</f>
        <v>0.3</v>
      </c>
      <c r="H11" s="54">
        <f t="shared" si="2"/>
        <v>69.900000000000006</v>
      </c>
      <c r="I11" s="35">
        <f t="shared" si="3"/>
        <v>10764.6</v>
      </c>
      <c r="J11" s="42" t="s">
        <v>95</v>
      </c>
    </row>
    <row r="12" spans="1:10" x14ac:dyDescent="0.35">
      <c r="A12" s="48" t="s">
        <v>96</v>
      </c>
      <c r="B12" s="49"/>
      <c r="C12" s="21"/>
      <c r="D12" s="50">
        <f>MAX(D3:D11)</f>
        <v>2.33</v>
      </c>
      <c r="E12" s="51"/>
      <c r="F12" s="57">
        <f>SUM(F6:F11)</f>
        <v>955.3</v>
      </c>
      <c r="G12" s="52"/>
      <c r="H12" s="57">
        <f>SUM(H6:H11)</f>
        <v>591.9</v>
      </c>
      <c r="I12" s="16">
        <f>SUM(I6:I11)</f>
        <v>91152.6</v>
      </c>
      <c r="J12" s="53"/>
    </row>
  </sheetData>
  <mergeCells count="1">
    <mergeCell ref="A1:J1"/>
  </mergeCells>
  <pageMargins left="0.7" right="0.7" top="0.75" bottom="0.75" header="0.3" footer="0.3"/>
  <pageSetup paperSize="5" scale="55"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5BE5BE-A5AF-4DF1-83E7-0F1AC1BFA39D}">
  <dimension ref="A1:M14"/>
  <sheetViews>
    <sheetView workbookViewId="0">
      <selection activeCell="C5" sqref="C5"/>
    </sheetView>
  </sheetViews>
  <sheetFormatPr defaultRowHeight="14.5" x14ac:dyDescent="0.35"/>
  <cols>
    <col min="2" max="2" width="29.1796875" customWidth="1"/>
    <col min="3" max="3" width="28.81640625" customWidth="1"/>
    <col min="4" max="4" width="21.81640625" customWidth="1"/>
    <col min="6" max="6" width="8.81640625" bestFit="1" customWidth="1"/>
    <col min="7" max="7" width="12.7265625" customWidth="1"/>
    <col min="13" max="13" width="10.1796875" bestFit="1" customWidth="1"/>
  </cols>
  <sheetData>
    <row r="1" spans="1:13" x14ac:dyDescent="0.35">
      <c r="A1" s="84" t="s">
        <v>97</v>
      </c>
      <c r="B1" s="84"/>
      <c r="C1" s="84"/>
      <c r="D1" s="84"/>
    </row>
    <row r="2" spans="1:13" x14ac:dyDescent="0.35">
      <c r="A2" s="21" t="s">
        <v>98</v>
      </c>
      <c r="B2" s="21" t="s">
        <v>2</v>
      </c>
      <c r="C2" s="22" t="s">
        <v>8</v>
      </c>
      <c r="D2" s="21" t="s">
        <v>114</v>
      </c>
    </row>
    <row r="3" spans="1:13" x14ac:dyDescent="0.35">
      <c r="A3" s="21">
        <v>1</v>
      </c>
      <c r="B3" s="58" t="s">
        <v>99</v>
      </c>
      <c r="C3" s="50">
        <f>Reporting!H8</f>
        <v>81.599999999999994</v>
      </c>
      <c r="D3" s="50">
        <f>Reporting!I8</f>
        <v>12566.4</v>
      </c>
    </row>
    <row r="4" spans="1:13" x14ac:dyDescent="0.35">
      <c r="A4" s="21">
        <v>2</v>
      </c>
      <c r="B4" s="58" t="s">
        <v>100</v>
      </c>
      <c r="C4" s="50">
        <f>Recordkeeping!F26</f>
        <v>8381.5</v>
      </c>
      <c r="D4" s="50">
        <f>Recordkeeping!G26</f>
        <v>1290751</v>
      </c>
    </row>
    <row r="5" spans="1:13" x14ac:dyDescent="0.35">
      <c r="A5" s="59">
        <v>3</v>
      </c>
      <c r="B5" s="23" t="s">
        <v>101</v>
      </c>
      <c r="C5" s="50">
        <f>'Third Party Disclosure'!H12</f>
        <v>591.9</v>
      </c>
      <c r="D5" s="50">
        <f>'Third Party Disclosure'!I12</f>
        <v>91152.6</v>
      </c>
    </row>
    <row r="6" spans="1:13" x14ac:dyDescent="0.35">
      <c r="A6" s="88" t="s">
        <v>102</v>
      </c>
      <c r="B6" s="88"/>
      <c r="C6" s="50">
        <f>SUM(C3:C5)</f>
        <v>9055</v>
      </c>
      <c r="D6" s="50">
        <f>SUM(D3:D5)</f>
        <v>1394470</v>
      </c>
      <c r="L6" s="82"/>
      <c r="M6" s="20"/>
    </row>
    <row r="7" spans="1:13" x14ac:dyDescent="0.35">
      <c r="M7" s="20"/>
    </row>
    <row r="8" spans="1:13" x14ac:dyDescent="0.35">
      <c r="M8" s="20"/>
    </row>
    <row r="9" spans="1:13" x14ac:dyDescent="0.35">
      <c r="M9" s="20"/>
    </row>
    <row r="10" spans="1:13" x14ac:dyDescent="0.35">
      <c r="L10" s="82"/>
      <c r="M10" s="20"/>
    </row>
    <row r="11" spans="1:13" x14ac:dyDescent="0.35">
      <c r="L11" s="82"/>
      <c r="M11" s="20"/>
    </row>
    <row r="12" spans="1:13" x14ac:dyDescent="0.35">
      <c r="L12" s="82"/>
      <c r="M12" s="20"/>
    </row>
    <row r="13" spans="1:13" x14ac:dyDescent="0.35">
      <c r="L13" s="82"/>
      <c r="M13" s="20"/>
    </row>
    <row r="14" spans="1:13" x14ac:dyDescent="0.35">
      <c r="L14" s="82"/>
      <c r="M14" s="20"/>
    </row>
  </sheetData>
  <mergeCells count="2">
    <mergeCell ref="A1:D1"/>
    <mergeCell ref="A6:B6"/>
  </mergeCells>
  <pageMargins left="0.7" right="0.7" top="0.75" bottom="0.75" header="0.3" footer="0.3"/>
  <pageSetup paperSize="5" orientation="landscape"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dlc_DocIdPersistId xmlns="b3a34a53-9a19-47a4-8acc-4e423288e9ad" xsi:nil="true"/>
    <_dlc_DocId xmlns="b3a34a53-9a19-47a4-8acc-4e423288e9ad">DJXZ7D336C7E-259460999-5244</_dlc_DocId>
    <_dlc_DocIdUrl xmlns="b3a34a53-9a19-47a4-8acc-4e423288e9ad">
      <Url>https://usnrc.sharepoint.com/teams/OCIO-Information-Collections-Site/_layouts/15/DocIdRedir.aspx?ID=DJXZ7D336C7E-259460999-5244</Url>
      <Description>DJXZ7D336C7E-259460999-5244</Description>
    </_dlc_DocIdUrl>
    <TaxCatchAll xmlns="b3a34a53-9a19-47a4-8acc-4e423288e9ad" xsi:nil="true"/>
    <lcf76f155ced4ddcb4097134ff3c332f xmlns="5727b8a7-5843-4790-b74e-450215766ddc">
      <Terms xmlns="http://schemas.microsoft.com/office/infopath/2007/PartnerControls"/>
    </lcf76f155ced4ddcb4097134ff3c332f>
    <SharedWithUsers xmlns="b3a34a53-9a19-47a4-8acc-4e423288e9ad">
      <UserInfo>
        <DisplayName/>
        <AccountId xsi:nil="true"/>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C04321EF3F43B46B3C00583E2201668" ma:contentTypeVersion="18" ma:contentTypeDescription="Create a new document." ma:contentTypeScope="" ma:versionID="c80310418e8b59c42892c78a1ed6f079">
  <xsd:schema xmlns:xsd="http://www.w3.org/2001/XMLSchema" xmlns:xs="http://www.w3.org/2001/XMLSchema" xmlns:p="http://schemas.microsoft.com/office/2006/metadata/properties" xmlns:ns2="b3a34a53-9a19-47a4-8acc-4e423288e9ad" xmlns:ns3="5727b8a7-5843-4790-b74e-450215766ddc" targetNamespace="http://schemas.microsoft.com/office/2006/metadata/properties" ma:root="true" ma:fieldsID="4cf175a390e71f2cda2b8aa83835a17d" ns2:_="" ns3:_="">
    <xsd:import namespace="b3a34a53-9a19-47a4-8acc-4e423288e9ad"/>
    <xsd:import namespace="5727b8a7-5843-4790-b74e-450215766ddc"/>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2:SharedWithUsers" minOccurs="0"/>
                <xsd:element ref="ns2:SharedWithDetails" minOccurs="0"/>
                <xsd:element ref="ns3:MediaServiceObjectDetectorVersions" minOccurs="0"/>
                <xsd:element ref="ns3:MediaServiceSearchProperties" minOccurs="0"/>
                <xsd:element ref="ns3:lcf76f155ced4ddcb4097134ff3c332f" minOccurs="0"/>
                <xsd:element ref="ns2:TaxCatchAll" minOccurs="0"/>
                <xsd:element ref="ns3:MediaServiceDateTaken"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3a34a53-9a19-47a4-8acc-4e423288e9ad" elementFormDefault="qualified">
    <xsd:import namespace="http://schemas.microsoft.com/office/2006/documentManagement/types"/>
    <xsd:import namespace="http://schemas.microsoft.com/office/infopath/2007/PartnerControls"/>
    <xsd:element name="_dlc_DocId" ma:index="4" nillable="true" ma:displayName="Document ID Value" ma:description="The value of the document ID assigned to this item." ma:internalName="_dlc_DocId" ma:readOnly="true">
      <xsd:simpleType>
        <xsd:restriction base="dms:Text"/>
      </xsd:simpleType>
    </xsd:element>
    <xsd:element name="_dlc_DocIdUrl" ma:index="5"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6" nillable="true" ma:displayName="Persist ID" ma:description="Keep ID on add." ma:hidden="true" ma:internalName="_dlc_DocIdPersistId" ma:readOnly="true">
      <xsd:simpleType>
        <xsd:restriction base="dms:Boolean"/>
      </xsd:simpleType>
    </xsd:element>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19" nillable="true" ma:displayName="Taxonomy Catch All Column" ma:hidden="true" ma:list="{50a67cce-1f73-495e-9ce9-4c4de29af44c}" ma:internalName="TaxCatchAll" ma:showField="CatchAllData" ma:web="b3a34a53-9a19-47a4-8acc-4e423288e9a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727b8a7-5843-4790-b74e-450215766ddc"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b36f26c1-4773-4e55-850a-517a34df1278" ma:termSetId="09814cd3-568e-fe90-9814-8d621ff8fb84" ma:anchorId="fba54fb3-c3e1-fe81-a776-ca4b69148c4d" ma:open="true" ma:isKeyword="false">
      <xsd:complexType>
        <xsd:sequence>
          <xsd:element ref="pc:Terms" minOccurs="0" maxOccurs="1"/>
        </xsd:sequence>
      </xsd:complex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GenerationTime" ma:index="22" nillable="true" ma:displayName="MediaServiceGenerationTime" ma:hidden="true" ma:internalName="MediaServiceGenerationTime" ma:readOnly="true">
      <xsd:simpleType>
        <xsd:restriction base="dms:Text"/>
      </xsd:simpleType>
    </xsd:element>
    <xsd:element name="MediaServiceEventHashCode" ma:index="23" nillable="true" ma:displayName="MediaServiceEventHashCode" ma:hidden="true" ma:internalName="MediaServiceEventHashCode" ma:readOnly="true">
      <xsd:simpleType>
        <xsd:restriction base="dms:Text"/>
      </xsd:simpleType>
    </xsd:element>
    <xsd:element name="MediaLengthInSeconds" ma:index="24"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B54119EA-DD99-4E4B-9F83-1246F346E450}">
  <ds:schemaRefs>
    <ds:schemaRef ds:uri="http://schemas.microsoft.com/sharepoint/v3/contenttype/forms"/>
  </ds:schemaRefs>
</ds:datastoreItem>
</file>

<file path=customXml/itemProps2.xml><?xml version="1.0" encoding="utf-8"?>
<ds:datastoreItem xmlns:ds="http://schemas.openxmlformats.org/officeDocument/2006/customXml" ds:itemID="{2DDD82C3-C653-46EC-BA14-CEDA929CE3A0}">
  <ds:schemaRefs>
    <ds:schemaRef ds:uri="c2549668-3175-44bb-ba4d-73dfdb8be4d2"/>
    <ds:schemaRef ds:uri="http://schemas.openxmlformats.org/package/2006/metadata/core-properties"/>
    <ds:schemaRef ds:uri="http://purl.org/dc/elements/1.1/"/>
    <ds:schemaRef ds:uri="http://schemas.microsoft.com/office/infopath/2007/PartnerControls"/>
    <ds:schemaRef ds:uri="http://purl.org/dc/terms/"/>
    <ds:schemaRef ds:uri="c9b6adfd-9c5d-4148-937b-682eaa5895dd"/>
    <ds:schemaRef ds:uri="http://schemas.microsoft.com/office/2006/documentManagement/types"/>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FCD61F8C-A0E4-4FE9-A4DC-D6DAA490E759}"/>
</file>

<file path=customXml/itemProps4.xml><?xml version="1.0" encoding="utf-8"?>
<ds:datastoreItem xmlns:ds="http://schemas.openxmlformats.org/officeDocument/2006/customXml" ds:itemID="{EA415A6B-185B-478C-8681-302D3EF9D133}">
  <ds:schemaRefs>
    <ds:schemaRef ds:uri="http://schemas.microsoft.com/sharepoint/events"/>
  </ds:schemaRefs>
</ds:datastoreItem>
</file>

<file path=docMetadata/LabelInfo.xml><?xml version="1.0" encoding="utf-8"?>
<clbl:labelList xmlns:clbl="http://schemas.microsoft.com/office/2020/mipLabelMetadata">
  <clbl:label id="{cf90b97b-be46-4a00-9700-81ce4ff1b7f6}" enabled="0" method="" siteId="{cf90b97b-be46-4a00-9700-81ce4ff1b7f6}" removed="1"/>
  <clbl:label id="{e8d01475-c3b5-436a-a065-5def4c64f52e}" enabled="0" method="" siteId="{e8d01475-c3b5-436a-a065-5def4c64f52e}"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Reporting</vt:lpstr>
      <vt:lpstr>Recordkeeping</vt:lpstr>
      <vt:lpstr>Third Party Disclosure</vt:lpstr>
      <vt:lpstr>TOTAL</vt:lpstr>
      <vt:lpstr>Recordkeeping!Print_Titles</vt:lpstr>
      <vt:lpstr>Reporting!Print_Titles</vt:lpstr>
      <vt:lpstr>'Third Party Disclosure'!Print_Titles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Zulinski, Joanne</dc:creator>
  <cp:keywords/>
  <dc:description/>
  <cp:lastModifiedBy>Kristen Benney</cp:lastModifiedBy>
  <cp:revision/>
  <dcterms:created xsi:type="dcterms:W3CDTF">2015-06-05T18:17:20Z</dcterms:created>
  <dcterms:modified xsi:type="dcterms:W3CDTF">2026-02-18T19:35:51Z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0x010100FC04321EF3F43B46B3C00583E2201668</vt:lpwstr>
  </property>
  <property fmtid="{D5CDD505-2E9C-101B-9397-08002B2CF9AE}" pid="3" name="_dlc_DocIdItemGuid">
    <vt:lpwstr>02764e6d-add8-427d-a031-d0053c00e885</vt:lpwstr>
  </property>
  <property fmtid="{D5CDD505-2E9C-101B-9397-08002B2CF9AE}" pid="4" name="Order">
    <vt:r8>387200</vt:r8>
  </property>
  <property fmtid="{D5CDD505-2E9C-101B-9397-08002B2CF9AE}" pid="5" name="xd_Signature">
    <vt:bool>false</vt:bool>
  </property>
  <property fmtid="{D5CDD505-2E9C-101B-9397-08002B2CF9AE}" pid="6" name="xd_ProgID">
    <vt:lpwstr/>
  </property>
  <property fmtid="{D5CDD505-2E9C-101B-9397-08002B2CF9AE}" pid="7" name="_SourceUrl">
    <vt:lpwstr/>
  </property>
  <property fmtid="{D5CDD505-2E9C-101B-9397-08002B2CF9AE}" pid="8" name="_SharedFileIndex">
    <vt:lpwstr/>
  </property>
  <property fmtid="{D5CDD505-2E9C-101B-9397-08002B2CF9AE}" pid="9" name="TemplateUrl">
    <vt:lpwstr/>
  </property>
  <property fmtid="{D5CDD505-2E9C-101B-9397-08002B2CF9AE}" pid="10" name="ComplianceAssetId">
    <vt:lpwstr/>
  </property>
  <property fmtid="{D5CDD505-2E9C-101B-9397-08002B2CF9AE}" pid="11" name="Completed">
    <vt:bool>false</vt:bool>
  </property>
  <property fmtid="{D5CDD505-2E9C-101B-9397-08002B2CF9AE}" pid="12" name="_ExtendedDescription">
    <vt:lpwstr/>
  </property>
  <property fmtid="{D5CDD505-2E9C-101B-9397-08002B2CF9AE}" pid="13" name="TriggerFlowInfo">
    <vt:lpwstr/>
  </property>
  <property fmtid="{D5CDD505-2E9C-101B-9397-08002B2CF9AE}" pid="14" name="MediaServiceImageTags">
    <vt:lpwstr/>
  </property>
</Properties>
</file>