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FRA_RDI\RDI-1\RDI-1.1\Business Ops\Paperwork Reduction Act\_ICRs_Active\2130-0500_Accident Incident Reporting\Dreg sprint 1 Part 225 Final Rule 2026\Dereg Sprint Part 225 Final Rule 2026\"/>
    </mc:Choice>
  </mc:AlternateContent>
  <xr:revisionPtr revIDLastSave="0" documentId="13_ncr:1_{ACBE5AAA-45B6-492C-9FA2-A2A598AD26C3}" xr6:coauthVersionLast="47" xr6:coauthVersionMax="47" xr10:uidLastSave="{00000000-0000-0000-0000-000000000000}"/>
  <bookViews>
    <workbookView xWindow="28680" yWindow="-120" windowWidth="29040" windowHeight="15720" tabRatio="565" xr2:uid="{EC984C18-9D40-4D6F-8263-A4098E0C6F7F}"/>
  </bookViews>
  <sheets>
    <sheet name="Data Entry 2026" sheetId="1" r:id="rId1"/>
    <sheet name="ROCIS Entry" sheetId="3" r:id="rId2"/>
    <sheet name="Q. 15 linked" sheetId="2" r:id="rId3"/>
    <sheet name="Q. 15 Program Change 2026" sheetId="9" r:id="rId4"/>
    <sheet name="Q. 15 Adjustments (2)" sheetId="10" r:id="rId5"/>
    <sheet name="Wage Rates" sheetId="4" r:id="rId6"/>
  </sheets>
  <definedNames>
    <definedName name="_xlnm.Print_Area" localSheetId="0">'Data Entry 2026'!$A$1:$R$5</definedName>
    <definedName name="_xlnm.Print_Area" localSheetId="1">'ROCIS Entry'!$A$1:$O$5</definedName>
    <definedName name="_xlnm.Print_Titles" localSheetId="0">'Data Entry 2026'!$1:$2</definedName>
    <definedName name="_xlnm.Print_Titles" localSheetId="1">'ROCIS Entry'!$1:$2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2" i="1" l="1"/>
  <c r="F24" i="10"/>
  <c r="H24" i="10"/>
  <c r="C24" i="10"/>
  <c r="D24" i="10"/>
  <c r="E24" i="10"/>
  <c r="F49" i="2"/>
  <c r="J48" i="1"/>
  <c r="E48" i="2" s="1"/>
  <c r="Q48" i="1"/>
  <c r="S23" i="1"/>
  <c r="O41" i="1"/>
  <c r="Q35" i="1"/>
  <c r="E60" i="2"/>
  <c r="E59" i="2"/>
  <c r="E16" i="9"/>
  <c r="H16" i="9"/>
  <c r="G16" i="9"/>
  <c r="F16" i="9"/>
  <c r="D16" i="9"/>
  <c r="C16" i="9"/>
  <c r="S39" i="1"/>
  <c r="D109" i="3" l="1"/>
  <c r="D108" i="3"/>
  <c r="B269" i="3"/>
  <c r="B268" i="3"/>
  <c r="Q13" i="1"/>
  <c r="V10" i="1"/>
  <c r="Q23" i="1"/>
  <c r="C95" i="3"/>
  <c r="B95" i="3"/>
  <c r="B93" i="3" s="1"/>
  <c r="Q91" i="3"/>
  <c r="C96" i="3"/>
  <c r="I91" i="3"/>
  <c r="V16" i="1"/>
  <c r="D252" i="3"/>
  <c r="D123" i="3"/>
  <c r="I78" i="3"/>
  <c r="I51" i="3"/>
  <c r="C30" i="2"/>
  <c r="V48" i="1"/>
  <c r="V45" i="1"/>
  <c r="V43" i="1"/>
  <c r="V29" i="1"/>
  <c r="V26" i="1"/>
  <c r="V24" i="1"/>
  <c r="V23" i="1"/>
  <c r="U23" i="1"/>
  <c r="T23" i="1"/>
  <c r="V22" i="1"/>
  <c r="H6" i="2"/>
  <c r="H7" i="2"/>
  <c r="H8" i="2"/>
  <c r="H9" i="2"/>
  <c r="H10" i="2"/>
  <c r="H11" i="2"/>
  <c r="H14" i="2"/>
  <c r="H15" i="2"/>
  <c r="H16" i="2"/>
  <c r="H17" i="2"/>
  <c r="H18" i="2"/>
  <c r="H19" i="2"/>
  <c r="H20" i="2"/>
  <c r="H21" i="2"/>
  <c r="H22" i="2"/>
  <c r="H24" i="2"/>
  <c r="H26" i="2"/>
  <c r="H28" i="2"/>
  <c r="H29" i="2"/>
  <c r="H30" i="2"/>
  <c r="H31" i="2"/>
  <c r="H32" i="2"/>
  <c r="H33" i="2"/>
  <c r="H34" i="2"/>
  <c r="H36" i="2"/>
  <c r="H37" i="2"/>
  <c r="H38" i="2"/>
  <c r="H39" i="2"/>
  <c r="H40" i="2"/>
  <c r="H42" i="2"/>
  <c r="H43" i="2"/>
  <c r="H44" i="2"/>
  <c r="H46" i="2"/>
  <c r="H47" i="2"/>
  <c r="H5" i="2"/>
  <c r="E6" i="2"/>
  <c r="E7" i="2"/>
  <c r="E8" i="2"/>
  <c r="E9" i="2"/>
  <c r="E10" i="2"/>
  <c r="E11" i="2"/>
  <c r="E12" i="2"/>
  <c r="E13" i="2"/>
  <c r="E14" i="2"/>
  <c r="E15" i="2"/>
  <c r="E16" i="2"/>
  <c r="E17" i="2"/>
  <c r="E18" i="2"/>
  <c r="E19" i="2"/>
  <c r="E20" i="2"/>
  <c r="E21" i="2"/>
  <c r="E23" i="2"/>
  <c r="E24" i="2"/>
  <c r="E26" i="2"/>
  <c r="E28" i="2"/>
  <c r="E29" i="2"/>
  <c r="E30" i="2"/>
  <c r="E31" i="2"/>
  <c r="E32" i="2"/>
  <c r="E33" i="2"/>
  <c r="E34" i="2"/>
  <c r="E35" i="2"/>
  <c r="E36" i="2"/>
  <c r="E37" i="2"/>
  <c r="E38" i="2"/>
  <c r="E39" i="2"/>
  <c r="E40" i="2"/>
  <c r="E41" i="2"/>
  <c r="E42" i="2"/>
  <c r="E43" i="2"/>
  <c r="E44" i="2"/>
  <c r="E45" i="2"/>
  <c r="E46" i="2"/>
  <c r="E47" i="2"/>
  <c r="E5" i="2"/>
  <c r="G6" i="2"/>
  <c r="G7" i="2"/>
  <c r="G8" i="2"/>
  <c r="G9" i="2"/>
  <c r="G10" i="2"/>
  <c r="G11" i="2"/>
  <c r="G12" i="2"/>
  <c r="G13" i="2"/>
  <c r="G14" i="2"/>
  <c r="G15" i="2"/>
  <c r="G16" i="2"/>
  <c r="G17" i="2"/>
  <c r="G18" i="2"/>
  <c r="G19" i="2"/>
  <c r="G20" i="2"/>
  <c r="G21" i="2"/>
  <c r="G22" i="2"/>
  <c r="G23" i="2"/>
  <c r="G24" i="2"/>
  <c r="G26" i="2"/>
  <c r="G28" i="2"/>
  <c r="G29" i="2"/>
  <c r="G30" i="2"/>
  <c r="G31" i="2"/>
  <c r="G32" i="2"/>
  <c r="G33" i="2"/>
  <c r="G34" i="2"/>
  <c r="G36" i="2"/>
  <c r="G37" i="2"/>
  <c r="G38" i="2"/>
  <c r="G39" i="2"/>
  <c r="G40" i="2"/>
  <c r="G41" i="2"/>
  <c r="G42" i="2"/>
  <c r="G43" i="2"/>
  <c r="G44" i="2"/>
  <c r="G45" i="2"/>
  <c r="G46" i="2"/>
  <c r="G47" i="2"/>
  <c r="G48" i="2"/>
  <c r="G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5" i="2"/>
  <c r="D6" i="2"/>
  <c r="D7" i="2"/>
  <c r="D8" i="2"/>
  <c r="D9"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5" i="2"/>
  <c r="C6" i="2"/>
  <c r="C7" i="2"/>
  <c r="C8" i="2"/>
  <c r="C9" i="2"/>
  <c r="C10" i="2"/>
  <c r="C11" i="2"/>
  <c r="C12" i="2"/>
  <c r="C13" i="2"/>
  <c r="C14" i="2"/>
  <c r="C15" i="2"/>
  <c r="C16" i="2"/>
  <c r="C17" i="2"/>
  <c r="C18" i="2"/>
  <c r="C19" i="2"/>
  <c r="C20" i="2"/>
  <c r="C21" i="2"/>
  <c r="C22" i="2"/>
  <c r="C23" i="2"/>
  <c r="C24" i="2"/>
  <c r="C25" i="2"/>
  <c r="C26" i="2"/>
  <c r="C27" i="2"/>
  <c r="C28" i="2"/>
  <c r="C29" i="2"/>
  <c r="C31" i="2"/>
  <c r="C32" i="2"/>
  <c r="C33" i="2"/>
  <c r="C34" i="2"/>
  <c r="C35" i="2"/>
  <c r="C36" i="2"/>
  <c r="C37" i="2"/>
  <c r="C38" i="2"/>
  <c r="C39" i="2"/>
  <c r="C40" i="2"/>
  <c r="C41" i="2"/>
  <c r="C42" i="2"/>
  <c r="C43" i="2"/>
  <c r="C44" i="2"/>
  <c r="C45" i="2"/>
  <c r="C46" i="2"/>
  <c r="C47" i="2"/>
  <c r="C48" i="2"/>
  <c r="C5" i="2"/>
  <c r="D96" i="3" l="1"/>
  <c r="D95" i="3"/>
  <c r="R91" i="3"/>
  <c r="C93" i="3"/>
  <c r="P91" i="3"/>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4" i="2"/>
  <c r="H49" i="1" l="1"/>
  <c r="D49" i="2" s="1"/>
  <c r="S48" i="1"/>
  <c r="H48" i="2" s="1"/>
  <c r="S45" i="1"/>
  <c r="H45" i="2" s="1"/>
  <c r="S43" i="1"/>
  <c r="S40" i="1"/>
  <c r="S41" i="1"/>
  <c r="H41" i="2" s="1"/>
  <c r="S37" i="1"/>
  <c r="S24" i="1"/>
  <c r="S26" i="1"/>
  <c r="S27" i="1"/>
  <c r="H27" i="2" s="1"/>
  <c r="S28" i="1"/>
  <c r="S29" i="1"/>
  <c r="S22" i="1"/>
  <c r="S20" i="1"/>
  <c r="S19" i="1"/>
  <c r="S17" i="1"/>
  <c r="S16" i="1"/>
  <c r="Q16" i="1"/>
  <c r="S10" i="1"/>
  <c r="S11" i="1"/>
  <c r="S12" i="1"/>
  <c r="H12" i="2" s="1"/>
  <c r="S13" i="1"/>
  <c r="S14" i="1"/>
  <c r="S9" i="1"/>
  <c r="S7" i="1"/>
  <c r="S5" i="1"/>
  <c r="J45" i="1"/>
  <c r="J43" i="1"/>
  <c r="J40" i="1"/>
  <c r="J41" i="1"/>
  <c r="J39" i="1"/>
  <c r="J37" i="1"/>
  <c r="J35" i="1"/>
  <c r="J29" i="1"/>
  <c r="J28" i="1"/>
  <c r="J23" i="1"/>
  <c r="J24" i="1"/>
  <c r="J25" i="1"/>
  <c r="E25" i="2" s="1"/>
  <c r="J26" i="1"/>
  <c r="J27" i="1"/>
  <c r="E27" i="2" s="1"/>
  <c r="J22" i="1"/>
  <c r="J20" i="1"/>
  <c r="J19" i="1"/>
  <c r="J17" i="1"/>
  <c r="J16" i="1"/>
  <c r="J11" i="1"/>
  <c r="J12" i="1"/>
  <c r="J13" i="1"/>
  <c r="J14" i="1"/>
  <c r="J10" i="1"/>
  <c r="J9" i="1"/>
  <c r="J7" i="1"/>
  <c r="J5" i="1"/>
  <c r="Q43" i="1"/>
  <c r="S35" i="1"/>
  <c r="H35" i="2" s="1"/>
  <c r="Q29" i="1"/>
  <c r="Q27" i="1"/>
  <c r="Q26" i="1"/>
  <c r="AB25" i="1"/>
  <c r="U25" i="1"/>
  <c r="T25" i="1"/>
  <c r="Q25" i="1"/>
  <c r="S25" i="1" s="1"/>
  <c r="H25" i="2" s="1"/>
  <c r="Q24" i="1"/>
  <c r="U22" i="1"/>
  <c r="T22" i="1"/>
  <c r="Q22" i="1"/>
  <c r="V27" i="1" l="1"/>
  <c r="G27" i="2"/>
  <c r="V25" i="1"/>
  <c r="G25" i="2"/>
  <c r="Q49" i="1"/>
  <c r="G49" i="2" s="1"/>
  <c r="V35" i="1"/>
  <c r="G35" i="2"/>
  <c r="E22" i="2"/>
  <c r="H13" i="2"/>
  <c r="H23" i="2"/>
  <c r="S49" i="1"/>
  <c r="H49" i="2" s="1"/>
  <c r="Q14" i="1"/>
  <c r="V14" i="1" s="1"/>
  <c r="V13" i="1"/>
  <c r="V11" i="1"/>
  <c r="Q10" i="1"/>
  <c r="Q9" i="1"/>
  <c r="V9" i="1" s="1"/>
  <c r="Q7" i="1"/>
  <c r="V7" i="1" s="1"/>
  <c r="Q5" i="1"/>
  <c r="V5" i="1" s="1"/>
  <c r="D20" i="4"/>
  <c r="D19" i="4"/>
  <c r="D18" i="4"/>
  <c r="D17" i="4"/>
  <c r="D16" i="4"/>
  <c r="D15" i="4"/>
  <c r="D14" i="4"/>
  <c r="V49" i="1" l="1"/>
  <c r="D258" i="3"/>
  <c r="D257" i="3"/>
  <c r="C236" i="3"/>
  <c r="C234" i="3" s="1"/>
  <c r="B236" i="3"/>
  <c r="B234" i="3" s="1"/>
  <c r="C222" i="3"/>
  <c r="C220" i="3" s="1"/>
  <c r="B222" i="3"/>
  <c r="B220" i="3" s="1"/>
  <c r="C209" i="3"/>
  <c r="C207" i="3" s="1"/>
  <c r="B209" i="3"/>
  <c r="B207" i="3" s="1"/>
  <c r="C196" i="3"/>
  <c r="C194" i="3" s="1"/>
  <c r="B196" i="3"/>
  <c r="B194" i="3" s="1"/>
  <c r="C179" i="3"/>
  <c r="C177" i="3" s="1"/>
  <c r="B179" i="3"/>
  <c r="B177" i="3" s="1"/>
  <c r="C162" i="3"/>
  <c r="C160" i="3" s="1"/>
  <c r="B162" i="3"/>
  <c r="B160" i="3" s="1"/>
  <c r="B146" i="3"/>
  <c r="C148" i="3"/>
  <c r="D148" i="3" s="1"/>
  <c r="C134" i="3"/>
  <c r="C132" i="3" s="1"/>
  <c r="B134" i="3"/>
  <c r="B132" i="3" s="1"/>
  <c r="C122" i="3"/>
  <c r="C121" i="3"/>
  <c r="C119" i="3" s="1"/>
  <c r="B121" i="3"/>
  <c r="B119" i="3" s="1"/>
  <c r="B109" i="3"/>
  <c r="C108" i="3"/>
  <c r="C106" i="3" s="1"/>
  <c r="B108" i="3"/>
  <c r="B106" i="3" s="1"/>
  <c r="B83" i="3"/>
  <c r="C82" i="3"/>
  <c r="B82" i="3"/>
  <c r="B80" i="3" s="1"/>
  <c r="C69" i="3"/>
  <c r="C67" i="3" s="1"/>
  <c r="B69" i="3"/>
  <c r="B67" i="3" s="1"/>
  <c r="C55" i="3"/>
  <c r="B55" i="3"/>
  <c r="B53" i="3" s="1"/>
  <c r="C41" i="3"/>
  <c r="B41" i="3"/>
  <c r="B39" i="3" s="1"/>
  <c r="C26" i="3"/>
  <c r="B26" i="3"/>
  <c r="B24" i="3" s="1"/>
  <c r="N37" i="3"/>
  <c r="R37" i="3" s="1"/>
  <c r="M37" i="3"/>
  <c r="Q37" i="3" s="1"/>
  <c r="I37" i="3"/>
  <c r="N36" i="3"/>
  <c r="R36" i="3" s="1"/>
  <c r="M36" i="3"/>
  <c r="Q36" i="3" s="1"/>
  <c r="I36" i="3"/>
  <c r="R35" i="3"/>
  <c r="M35" i="3"/>
  <c r="Q35" i="3" s="1"/>
  <c r="I35" i="3"/>
  <c r="C11" i="3"/>
  <c r="C9" i="3" s="1"/>
  <c r="B11" i="3"/>
  <c r="B9" i="3" s="1"/>
  <c r="G243" i="3"/>
  <c r="C249" i="3" s="1"/>
  <c r="E243" i="3"/>
  <c r="B249" i="3" s="1"/>
  <c r="Q155" i="3"/>
  <c r="I232" i="3"/>
  <c r="N231" i="3"/>
  <c r="C237" i="3" s="1"/>
  <c r="M231" i="3"/>
  <c r="Q154" i="3" s="1"/>
  <c r="I231" i="3"/>
  <c r="N218" i="3"/>
  <c r="R152" i="3" s="1"/>
  <c r="M218" i="3"/>
  <c r="Q152" i="3" s="1"/>
  <c r="I218" i="3"/>
  <c r="N205" i="3"/>
  <c r="R150" i="3" s="1"/>
  <c r="M205" i="3"/>
  <c r="Q150" i="3" s="1"/>
  <c r="I205" i="3"/>
  <c r="N192" i="3"/>
  <c r="R148" i="3" s="1"/>
  <c r="M192" i="3"/>
  <c r="Q148" i="3" s="1"/>
  <c r="I192" i="3"/>
  <c r="N191" i="3"/>
  <c r="M191" i="3"/>
  <c r="Q147" i="3" s="1"/>
  <c r="I191" i="3"/>
  <c r="N190" i="3"/>
  <c r="R146" i="3" s="1"/>
  <c r="M190" i="3"/>
  <c r="Q146" i="3" s="1"/>
  <c r="I190" i="3"/>
  <c r="N188" i="3"/>
  <c r="R144" i="3" s="1"/>
  <c r="M188" i="3"/>
  <c r="Q144" i="3" s="1"/>
  <c r="I188" i="3"/>
  <c r="C180" i="3"/>
  <c r="M175" i="3"/>
  <c r="Q142" i="3" s="1"/>
  <c r="I175" i="3"/>
  <c r="N172" i="3"/>
  <c r="R140" i="3" s="1"/>
  <c r="M172" i="3"/>
  <c r="Q140" i="3" s="1"/>
  <c r="I172" i="3"/>
  <c r="N171" i="3"/>
  <c r="R139" i="3" s="1"/>
  <c r="M171" i="3"/>
  <c r="I171" i="3"/>
  <c r="N170" i="3"/>
  <c r="R138" i="3" s="1"/>
  <c r="Q138" i="3"/>
  <c r="I170" i="3"/>
  <c r="P158" i="3"/>
  <c r="I158" i="3"/>
  <c r="N157" i="3"/>
  <c r="R135" i="3" s="1"/>
  <c r="M157" i="3"/>
  <c r="Q135" i="3" s="1"/>
  <c r="I157" i="3"/>
  <c r="Q133" i="3"/>
  <c r="N144" i="3"/>
  <c r="P144" i="3" s="1"/>
  <c r="I144" i="3"/>
  <c r="M143" i="3"/>
  <c r="Q132" i="3" s="1"/>
  <c r="K143" i="3"/>
  <c r="N143" i="3" s="1"/>
  <c r="C149" i="3" s="1"/>
  <c r="D149" i="3" s="1"/>
  <c r="I143" i="3"/>
  <c r="N130" i="3"/>
  <c r="R130" i="3" s="1"/>
  <c r="M130" i="3"/>
  <c r="Q130" i="3" s="1"/>
  <c r="I130" i="3"/>
  <c r="R117" i="3"/>
  <c r="M117" i="3"/>
  <c r="Q117" i="3" s="1"/>
  <c r="I117" i="3"/>
  <c r="Q104" i="3"/>
  <c r="N104" i="3"/>
  <c r="R104" i="3" s="1"/>
  <c r="I104" i="3"/>
  <c r="Q78" i="3"/>
  <c r="N78" i="3"/>
  <c r="P78" i="3" s="1"/>
  <c r="N65" i="3"/>
  <c r="M65" i="3"/>
  <c r="Q65" i="3" s="1"/>
  <c r="I65" i="3"/>
  <c r="N64" i="3"/>
  <c r="R64" i="3" s="1"/>
  <c r="M64" i="3"/>
  <c r="Q64" i="3" s="1"/>
  <c r="I64" i="3"/>
  <c r="R51" i="3"/>
  <c r="M51" i="3"/>
  <c r="Q51" i="3" s="1"/>
  <c r="N50" i="3"/>
  <c r="R50" i="3" s="1"/>
  <c r="M50" i="3"/>
  <c r="Q50" i="3" s="1"/>
  <c r="I50" i="3"/>
  <c r="M22" i="3"/>
  <c r="Q22" i="3" s="1"/>
  <c r="I22" i="3"/>
  <c r="Q21" i="3"/>
  <c r="N21" i="3"/>
  <c r="P21" i="3" s="1"/>
  <c r="I21" i="3"/>
  <c r="N20" i="3"/>
  <c r="R20" i="3" s="1"/>
  <c r="M20" i="3"/>
  <c r="Q20" i="3" s="1"/>
  <c r="I20" i="3"/>
  <c r="R7" i="3"/>
  <c r="M7" i="3"/>
  <c r="Q7" i="3" s="1"/>
  <c r="I7" i="3"/>
  <c r="R5" i="3"/>
  <c r="M5" i="3"/>
  <c r="Q5" i="3" s="1"/>
  <c r="I5" i="3"/>
  <c r="U5" i="1"/>
  <c r="T41" i="1"/>
  <c r="O35" i="1"/>
  <c r="T35" i="1" s="1"/>
  <c r="T11" i="1"/>
  <c r="O7" i="1"/>
  <c r="T7" i="1" s="1"/>
  <c r="T48" i="1"/>
  <c r="O45" i="1"/>
  <c r="T45" i="1" s="1"/>
  <c r="O43" i="1"/>
  <c r="T43" i="1" s="1"/>
  <c r="O40" i="1"/>
  <c r="T40" i="1" s="1"/>
  <c r="O39" i="1"/>
  <c r="T39" i="1" s="1"/>
  <c r="U37" i="1"/>
  <c r="O37" i="1"/>
  <c r="T37" i="1" s="1"/>
  <c r="O33" i="1"/>
  <c r="T33" i="1" s="1"/>
  <c r="P33" i="1"/>
  <c r="P32" i="1"/>
  <c r="U32" i="1" s="1"/>
  <c r="O32" i="1"/>
  <c r="T32" i="1" s="1"/>
  <c r="J32" i="1"/>
  <c r="P31" i="1"/>
  <c r="U31" i="1" s="1"/>
  <c r="O31" i="1"/>
  <c r="T31" i="1" s="1"/>
  <c r="J31" i="1"/>
  <c r="O29" i="1"/>
  <c r="T29" i="1" s="1"/>
  <c r="T28" i="1"/>
  <c r="O27" i="1"/>
  <c r="T27" i="1" s="1"/>
  <c r="L27" i="1"/>
  <c r="AB24" i="1"/>
  <c r="AB26" i="1" s="1"/>
  <c r="O26" i="1"/>
  <c r="T26" i="1" s="1"/>
  <c r="O24" i="1"/>
  <c r="T24" i="1" s="1"/>
  <c r="O20" i="1"/>
  <c r="T20" i="1" s="1"/>
  <c r="O19" i="1"/>
  <c r="T19" i="1" s="1"/>
  <c r="O17" i="1"/>
  <c r="T17" i="1" s="1"/>
  <c r="U16" i="1"/>
  <c r="O16" i="1"/>
  <c r="T16" i="1" s="1"/>
  <c r="U14" i="1"/>
  <c r="O14" i="1"/>
  <c r="T14" i="1" s="1"/>
  <c r="O13" i="1"/>
  <c r="T13" i="1" s="1"/>
  <c r="O12" i="1"/>
  <c r="T12" i="1" s="1"/>
  <c r="O10" i="1"/>
  <c r="T10" i="1" s="1"/>
  <c r="O9" i="1"/>
  <c r="T9" i="1" s="1"/>
  <c r="U7" i="1"/>
  <c r="O5" i="1"/>
  <c r="T5" i="1" s="1"/>
  <c r="B70" i="3" l="1"/>
  <c r="D249" i="3"/>
  <c r="D26" i="3"/>
  <c r="B237" i="3"/>
  <c r="C109" i="3"/>
  <c r="B163" i="3"/>
  <c r="B122" i="3"/>
  <c r="B180" i="3"/>
  <c r="C146" i="3"/>
  <c r="C24" i="3"/>
  <c r="D122" i="3"/>
  <c r="B135" i="3"/>
  <c r="B210" i="3"/>
  <c r="B197" i="3"/>
  <c r="C39" i="3"/>
  <c r="D41" i="3"/>
  <c r="C163" i="3"/>
  <c r="D42" i="3"/>
  <c r="C70" i="3"/>
  <c r="C53" i="3"/>
  <c r="D55" i="3"/>
  <c r="C135" i="3"/>
  <c r="C223" i="3"/>
  <c r="D196" i="3"/>
  <c r="D27" i="3"/>
  <c r="D82" i="3"/>
  <c r="C80" i="3"/>
  <c r="C210" i="3"/>
  <c r="C56" i="3"/>
  <c r="D56" i="3" s="1"/>
  <c r="B223" i="3"/>
  <c r="C197" i="3"/>
  <c r="D197" i="3" s="1"/>
  <c r="C83" i="3"/>
  <c r="D83" i="3" s="1"/>
  <c r="N243" i="3"/>
  <c r="C250" i="3" s="1"/>
  <c r="P49" i="1"/>
  <c r="P36" i="3"/>
  <c r="P37" i="3"/>
  <c r="P35" i="3"/>
  <c r="B12" i="3"/>
  <c r="C12" i="3"/>
  <c r="P191" i="3"/>
  <c r="P232" i="3"/>
  <c r="P231" i="3"/>
  <c r="P130" i="3"/>
  <c r="P171" i="3"/>
  <c r="R147" i="3"/>
  <c r="P190" i="3"/>
  <c r="R78" i="3"/>
  <c r="Q139" i="3"/>
  <c r="Q156" i="3" s="1"/>
  <c r="P175" i="3"/>
  <c r="R155" i="3"/>
  <c r="R154" i="3"/>
  <c r="P7" i="3"/>
  <c r="R21" i="3"/>
  <c r="P50" i="3"/>
  <c r="P117" i="3"/>
  <c r="R133" i="3"/>
  <c r="R142" i="3"/>
  <c r="I243" i="3"/>
  <c r="P65" i="3"/>
  <c r="P22" i="3"/>
  <c r="P172" i="3"/>
  <c r="P192" i="3"/>
  <c r="P218" i="3"/>
  <c r="R22" i="3"/>
  <c r="R65" i="3"/>
  <c r="R132" i="3"/>
  <c r="P143" i="3"/>
  <c r="P5" i="3"/>
  <c r="P188" i="3"/>
  <c r="P205" i="3"/>
  <c r="M243" i="3"/>
  <c r="B250" i="3" s="1"/>
  <c r="B251" i="3" s="1"/>
  <c r="P64" i="3"/>
  <c r="P104" i="3"/>
  <c r="P51" i="3"/>
  <c r="P170" i="3"/>
  <c r="P157" i="3"/>
  <c r="P20" i="3"/>
  <c r="U20" i="1"/>
  <c r="U26" i="1"/>
  <c r="U41" i="1"/>
  <c r="U10" i="1"/>
  <c r="U45" i="1"/>
  <c r="F49" i="1"/>
  <c r="C49" i="2" s="1"/>
  <c r="U35" i="1"/>
  <c r="T49" i="1"/>
  <c r="U33" i="1"/>
  <c r="S33" i="1"/>
  <c r="U9" i="1"/>
  <c r="U13" i="1"/>
  <c r="U19" i="1"/>
  <c r="U24" i="1"/>
  <c r="U43" i="1"/>
  <c r="O49" i="1"/>
  <c r="U17" i="1"/>
  <c r="J33" i="1"/>
  <c r="S32" i="1"/>
  <c r="G49" i="1"/>
  <c r="U12" i="1"/>
  <c r="P50" i="1" l="1"/>
  <c r="C251" i="3"/>
  <c r="D251" i="3" s="1"/>
  <c r="D250" i="3"/>
  <c r="P243" i="3"/>
  <c r="R156" i="3"/>
  <c r="U27" i="1"/>
  <c r="U39" i="1"/>
  <c r="U11" i="1"/>
  <c r="U29" i="1"/>
  <c r="U48" i="1"/>
  <c r="U28" i="1"/>
  <c r="U40" i="1"/>
  <c r="J49" i="1" l="1"/>
  <c r="E49" i="2" s="1"/>
  <c r="U49" i="1"/>
</calcChain>
</file>

<file path=xl/sharedStrings.xml><?xml version="1.0" encoding="utf-8"?>
<sst xmlns="http://schemas.openxmlformats.org/spreadsheetml/2006/main" count="892" uniqueCount="253">
  <si>
    <t>2130-0500: Accident Incident Reporting</t>
  </si>
  <si>
    <t>CFR Section</t>
  </si>
  <si>
    <t>Respondent Universe</t>
  </si>
  <si>
    <t>Total Annual Responses</t>
  </si>
  <si>
    <t>Average Time per Response</t>
  </si>
  <si>
    <t>Total Annual Burden (Calculated. Responses times average time/response)</t>
  </si>
  <si>
    <t>Total Cost Equivalent (Calculated. Burden times wage)</t>
  </si>
  <si>
    <t>Wage</t>
  </si>
  <si>
    <t>Comments</t>
  </si>
  <si>
    <t>Current Submission</t>
  </si>
  <si>
    <t>Previous Submission</t>
  </si>
  <si>
    <t>Description</t>
  </si>
  <si>
    <t>Difference</t>
  </si>
  <si>
    <t>$ U.S.</t>
  </si>
  <si>
    <t>Rob (2021)</t>
  </si>
  <si>
    <t xml:space="preserve">JP (2023) </t>
  </si>
  <si>
    <t>railroads</t>
  </si>
  <si>
    <t xml:space="preserve">requests </t>
  </si>
  <si>
    <t>requests</t>
  </si>
  <si>
    <t>hours</t>
  </si>
  <si>
    <t xml:space="preserve">CN is possibly doing this requirement.  Only 2 total requests (total) to date.  Time estimate is accurate. </t>
  </si>
  <si>
    <t>phone reports</t>
  </si>
  <si>
    <t>minutes</t>
  </si>
  <si>
    <t>This is not a simple phone reporting, they actually go through a check list of questions prior to the call. This also inlcude in the incoming and outgoing phone calls.  Thus, 15 minutes is adequate according to the SME.</t>
  </si>
  <si>
    <t xml:space="preserve">Accident analysis branch – Ricky and Brendan.  Ask and confirm times
</t>
  </si>
  <si>
    <t>forms</t>
  </si>
  <si>
    <t>2 hours + 2 minutes</t>
  </si>
  <si>
    <t>reports/forms</t>
  </si>
  <si>
    <t xml:space="preserve">Average over 2018 and 2019 years. COVID year 2020 was around 529.  Some thought would be required to describe what occurred to tell why the accident occurred as a result of employee.  15 mins appropriate. </t>
  </si>
  <si>
    <t>Human factor accidents average:
784 (2022)
680 (2021)
Form completed based on info mostly found on Form 54</t>
  </si>
  <si>
    <t>—(b) Part I Form FRA F 6180.78 (Notices)</t>
  </si>
  <si>
    <t xml:space="preserve">800 notices + 800 notice copies + 3,200 copies + 10 copies </t>
  </si>
  <si>
    <t>10 minutes + 3 minutes</t>
  </si>
  <si>
    <t xml:space="preserve">Multiple notices due to potentially capture a event but multiple employees involved.  Kept number as it was. </t>
  </si>
  <si>
    <t>Same estimates based on a rounding up of the previous average (which is 732)</t>
  </si>
  <si>
    <t>—(c) Joint operations</t>
  </si>
  <si>
    <t>reports</t>
  </si>
  <si>
    <t xml:space="preserve">Approximately 10% of the 776 accident/incidents per 2018 and 2019 years.  </t>
  </si>
  <si>
    <t>Approximately 10% of the 732 accidents/incidents per 2021 and 2022</t>
  </si>
  <si>
    <t>—(d) Late identification</t>
  </si>
  <si>
    <t>20 attachments + 20 notices</t>
  </si>
  <si>
    <t>Keep the same</t>
  </si>
  <si>
    <t>—(g) Employee statement supplementing railroad accident report (Part II Form FRA 6180.78)</t>
  </si>
  <si>
    <t>Railroad employees</t>
  </si>
  <si>
    <t>statements</t>
  </si>
  <si>
    <t xml:space="preserve">Usually involves multiple parties (i.e. union, lawyer, etc.) to gather response and send to FRA.j </t>
  </si>
  <si>
    <t>—(g)(3) Employee confidential letter</t>
  </si>
  <si>
    <t>letters</t>
  </si>
  <si>
    <t xml:space="preserve">Usually about 5 of these go out per year.  Takes 2 hours to complete. </t>
  </si>
  <si>
    <t>late reports</t>
  </si>
  <si>
    <t>Correction.  FRA previously underestimated this total. Now matches requirement in 225.11</t>
  </si>
  <si>
    <t>Increase number to double previous total – 50 reports (NS submits a LOT of reports, likely around 20)</t>
  </si>
  <si>
    <t>20 amended reports + 30 copies</t>
  </si>
  <si>
    <t>1 hour + 3 minutes</t>
  </si>
  <si>
    <t xml:space="preserve">Based on once a month average.  Rob and Michael will reach out to drug/alcohol lawyers (Liz Gross and Patty) to potentially increase.  </t>
  </si>
  <si>
    <t>—(b) Reports required by § 219.209(b) appended to rail equipment accident/incident report</t>
  </si>
  <si>
    <t xml:space="preserve">Rob and Michael will reach out to drug/alcohol lawyers to potentially increase.  </t>
  </si>
  <si>
    <t>—(d) Death, injury, or occupational illness (Form FRA F 6180.55a)</t>
  </si>
  <si>
    <t>hour</t>
  </si>
  <si>
    <t xml:space="preserve">8,966 avg for 2018 and 2019. Tresspasser totals were 1,044 reports and suicides were 291 during this time.   2020 avg is lower but COVID related.  Time would remain the same for 8.966 but the time would be 2 hrs for tresspassger and suicide forms. </t>
  </si>
  <si>
    <t>Deaths (863 in 2021, 978 in 2022) – 921
Injuries (5,846 in 2021, 6,112 in 2022) – 5,979
Occupational Illness (131 in 2021, 150 in 2022) 
Hour burden should roughly be the same for each – 1 hour</t>
  </si>
  <si>
    <t>Monthly reports based on number of RRs</t>
  </si>
  <si>
    <t xml:space="preserve">Roughly 12 per RR (monthly report)
</t>
  </si>
  <si>
    <t xml:space="preserve">1 report per RR per year </t>
  </si>
  <si>
    <t xml:space="preserve">hour </t>
  </si>
  <si>
    <t xml:space="preserve">Previous number outdated and overestimated. Data collected is based on number of reportable injuries. </t>
  </si>
  <si>
    <t>—Copies of forms to employees</t>
  </si>
  <si>
    <t>form copies</t>
  </si>
  <si>
    <t xml:space="preserve">3% of the previous responses. </t>
  </si>
  <si>
    <t xml:space="preserve">Keep 3% of previous total </t>
  </si>
  <si>
    <t>4207 reportable accidents/incidents.  Approximately 2.5 times this base would be non-reportable accidents/incidents</t>
  </si>
  <si>
    <t>Change to 10,194 based on 6 times 1699 (form 54 average)</t>
  </si>
  <si>
    <t>—Completion of Form FRA F 6180.97 because of rail equipment involvement</t>
  </si>
  <si>
    <t>FRA anticipates zero railroad submissions during this 3-year ICR period.</t>
  </si>
  <si>
    <t xml:space="preserve">We anticipate zero events for this requirement in the next three years.  </t>
  </si>
  <si>
    <t>—Alternative record for illnesses claimed to be work related—Form FRA F 6180.107</t>
  </si>
  <si>
    <t xml:space="preserve">The previous number was overestimated. Correction to reflect updated figure. </t>
  </si>
  <si>
    <t xml:space="preserve">Keep </t>
  </si>
  <si>
    <t>—Highway User Statement—RR cover letter and Form FRA F 6180.150 sent out to potentially injured travelers involved in a highway-rail grade crossing accident/incident</t>
  </si>
  <si>
    <t>letters/forms</t>
  </si>
  <si>
    <t xml:space="preserve">Number of grade crossing reportable injuries </t>
  </si>
  <si>
    <t>Changed to 721 based on grade crossing incidents/accidents</t>
  </si>
  <si>
    <t>—Form FRA F 6180.150 completed by highway user and sent back to railroad</t>
  </si>
  <si>
    <t>injured individuals</t>
  </si>
  <si>
    <t xml:space="preserve">70% of previous total </t>
  </si>
  <si>
    <t xml:space="preserve">20% of previous total   </t>
  </si>
  <si>
    <t>lists</t>
  </si>
  <si>
    <t># of RRs times 12 (monthly report)</t>
  </si>
  <si>
    <t>records</t>
  </si>
  <si>
    <t xml:space="preserve">Should be minimal the number of injuries plus enough to account for minor injuries (i.e. scratched finger) 
Change to 7,500 (approx. 6000 injuries plus 25% incidentals) </t>
  </si>
  <si>
    <t>—Record of Form FRA F 6180.107s</t>
  </si>
  <si>
    <t>The estimated paperwork burden for this requirement is included in 225.21 (Alternative record for illnesses claimed to be work related).</t>
  </si>
  <si>
    <t>Take out and state that this requirement is included above</t>
  </si>
  <si>
    <t>—Record of Monthly Lists</t>
  </si>
  <si>
    <t># of RRs times 12 (monthly)</t>
  </si>
  <si>
    <t># of Human Factor accidents above  times 2</t>
  </si>
  <si>
    <t>amendments</t>
  </si>
  <si>
    <t>Equivalent to # of RRs</t>
  </si>
  <si>
    <t>FRA anticipates zero submissions during this 3-year ICR period</t>
  </si>
  <si>
    <t>transfers</t>
  </si>
  <si>
    <t>Due to technological advances, only one railroad would still use these digital media options.  Others would use updated technology (i.e. USB, email attachments, etc.)</t>
  </si>
  <si>
    <t xml:space="preserve">We have not received any and will change this to zero </t>
  </si>
  <si>
    <t>submissions</t>
  </si>
  <si>
    <t xml:space="preserve">Approximately 50% of RRs submit electronically so their documents would be submitted through the means of this requirement. </t>
  </si>
  <si>
    <t>Half of the RRs once a month</t>
  </si>
  <si>
    <t>Totals</t>
  </si>
  <si>
    <t>replies/ responses</t>
  </si>
  <si>
    <t>responses</t>
  </si>
  <si>
    <t>N/A</t>
  </si>
  <si>
    <t>225.6 Consolidated reporting</t>
  </si>
  <si>
    <t>— (a) Request to FRA by parent corporation to treat its commonly controlled carriers as a single railroad carrier for purposes of this part</t>
  </si>
  <si>
    <t xml:space="preserve">(b) and (c ) are now reported as being included with (a), removed rows for (b)(c) </t>
  </si>
  <si>
    <t>225.9 Telephonic reports of certain accidents/incidents and other events</t>
  </si>
  <si>
    <t xml:space="preserve">—Telephonic reports as prescribed in paragraphs (b) through (d) of this section </t>
  </si>
  <si>
    <t xml:space="preserve">—Form FRA F 6180.54 </t>
  </si>
  <si>
    <t>225.12 Rail equipment accident/incident reports alleging human factor as cause</t>
  </si>
  <si>
    <t>— (a) Rail equipment accident/incident reports alleging human factor as cause—Form FRA F 6180.81</t>
  </si>
  <si>
    <t>225.13 Late reports</t>
  </si>
  <si>
    <t xml:space="preserve">—RR discovery of improperly omitted report of accident/incident
Revised language no impact on burden
</t>
  </si>
  <si>
    <t>—RR late/amended report of accident/incident based on employee statement supplementing RR accident report</t>
  </si>
  <si>
    <t>225.18 Alcohol or drug involvement</t>
  </si>
  <si>
    <t>—(a) RR narrative report of possible alcohol/drug involvement in accident/incident</t>
  </si>
  <si>
    <t>225.21 Forms</t>
  </si>
  <si>
    <t>—(b) Railroad injury and illness summary—Form FRA F 6180.55</t>
  </si>
  <si>
    <t>—(d) Annual railroad report of employee hours and casualties, by state—Form FRA F 6180.56</t>
  </si>
  <si>
    <t>— (h) Railroad employee injury and/or illness record—Form FRA F 6180.98</t>
  </si>
  <si>
    <t>—(i) Initial rail equipment accident/incident record—Form FRA F 6180.97</t>
  </si>
  <si>
    <t>225.25 Recordkeeping</t>
  </si>
  <si>
    <t>225.27 Retention of records</t>
  </si>
  <si>
    <t>—(a)(1) Retention of records</t>
  </si>
  <si>
    <t>Repealed</t>
  </si>
  <si>
    <t>— (a)(2)Record of Form FRA F 6180.97</t>
  </si>
  <si>
    <t>—(a)(2)(ii) Record of employee human factor attachments</t>
  </si>
  <si>
    <t>225.33 Internal control plans</t>
  </si>
  <si>
    <t>—Internal Control Plan amendments</t>
  </si>
  <si>
    <t>225.35 Access to records and reports</t>
  </si>
  <si>
    <t>225.37 Optical media transfer electronic submission</t>
  </si>
  <si>
    <t>—(a) Transfer of reports, updates, and amendments</t>
  </si>
  <si>
    <t>—(c)(2) Electronic receipt of submissions of reports, updates, and amendments</t>
  </si>
  <si>
    <t>For ROCIS</t>
  </si>
  <si>
    <t>225.6 and 225.9—Consolidated and Telephone Reportings</t>
  </si>
  <si>
    <t>Responses/Respondent</t>
  </si>
  <si>
    <t>Responses</t>
  </si>
  <si>
    <t>Hours</t>
  </si>
  <si>
    <t>Reporting</t>
  </si>
  <si>
    <t>Records</t>
  </si>
  <si>
    <t>Cost</t>
  </si>
  <si>
    <t>Cost/Responses</t>
  </si>
  <si>
    <t>Current</t>
  </si>
  <si>
    <t>Requesting</t>
  </si>
  <si>
    <t>225.12(a)(c )&amp;(d)—Rail equipment accident/incident reports alleging human factor as cause—Form FRA F 6180.81</t>
  </si>
  <si>
    <t>225.12(b)(g)—Notice to Railroad Employees Involved in Rail Equipment Accident/Incident Attributed to Human Factor—Form FRA F 6180.78</t>
  </si>
  <si>
    <t>Unit</t>
  </si>
  <si>
    <t>Diff.</t>
  </si>
  <si>
    <t>Diff</t>
  </si>
  <si>
    <t>Desc.</t>
  </si>
  <si>
    <t>—(a) Rail-highway grade crossing accident/incident report—Form FRA F 6180.57</t>
  </si>
  <si>
    <t>225.19 Primary groups of accidents/incidents
FRA F 6180.55a</t>
  </si>
  <si>
    <t>FRA F 6180.55</t>
  </si>
  <si>
    <t>FRA F 6180.56</t>
  </si>
  <si>
    <t>FRA F 6180.98</t>
  </si>
  <si>
    <t>FRA F 6180.97</t>
  </si>
  <si>
    <r>
      <t xml:space="preserve">—(h) Posting of monthly summary
</t>
    </r>
    <r>
      <rPr>
        <i/>
        <sz val="10"/>
        <color theme="4"/>
        <rFont val="Times New Roman"/>
        <family val="1"/>
      </rPr>
      <t>Revised language no change to burden</t>
    </r>
  </si>
  <si>
    <t>—Records list for access to records and reports</t>
  </si>
  <si>
    <t>Aggregated Burden</t>
  </si>
  <si>
    <t>in ROCIS</t>
  </si>
  <si>
    <t>Group No.</t>
  </si>
  <si>
    <t>Reporting Group</t>
  </si>
  <si>
    <t>Burdened Wage Rate (Straight Time Plus 75%)</t>
  </si>
  <si>
    <t>Executives, Officials, &amp; Staff Assistants</t>
  </si>
  <si>
    <t>Professional &amp; Administrative</t>
  </si>
  <si>
    <t>Maintenance of Way &amp; Structures</t>
  </si>
  <si>
    <t>Maintenance of Equipment &amp; Stores</t>
  </si>
  <si>
    <t>Transportation (Other than Train &amp; Engine)</t>
  </si>
  <si>
    <t>Transportation (Train &amp; Engine)</t>
  </si>
  <si>
    <t>   TOTAL ALL GROUPS</t>
  </si>
  <si>
    <t>2021 Average 
Straight Time Rate</t>
  </si>
  <si>
    <t>2023 Average Straight Time Rate</t>
  </si>
  <si>
    <t>Respondent 
Universe</t>
  </si>
  <si>
    <t>Total 
Annual 
Responses
(A)</t>
  </si>
  <si>
    <t>Average Time 
per Response
(B)</t>
  </si>
  <si>
    <t>Total 
 Annual 
Burden 
(C=A*B)</t>
  </si>
  <si>
    <t xml:space="preserve">Total Cost
 Equivalent 
U.S.D
(D=C*wage rates) </t>
  </si>
  <si>
    <t>FINAL
2026</t>
  </si>
  <si>
    <t>NPRM
2025</t>
  </si>
  <si>
    <t xml:space="preserve">Current
2023
</t>
  </si>
  <si>
    <t>Current
2023</t>
  </si>
  <si>
    <t>1 hour + 
3 minutes</t>
  </si>
  <si>
    <t xml:space="preserve"> No request in last 5 years.  
We can keep one for 3 year period but it is unlikely </t>
  </si>
  <si>
    <t>— (a)-(e) Request to FRA by parent corporation to treat its commonly controlled carriers as a single railroad carrier for purposes of this part</t>
  </si>
  <si>
    <t>JS (2025 NPRM) 2026 Final Rule</t>
  </si>
  <si>
    <t xml:space="preserve">Railroads report accidents to the NRC which is run by the US Coast Guard.  They then call the FRA duty officer. </t>
  </si>
  <si>
    <t xml:space="preserve">Of all accidents reported approximately half include human factor. </t>
  </si>
  <si>
    <t>—(b) Railroads completion of   FRA F 6180.78, Part I (Notice to identified implicated employees)</t>
  </si>
  <si>
    <t xml:space="preserve">Reporting the number of copies needed was overestimating the responses for this requirement.  This has been adjusted to reflect that the time to make any copies is included in the 10 minutes. </t>
  </si>
  <si>
    <t>This is 10% of the number of responses for FRA F 6180.81.  732 * 10%</t>
  </si>
  <si>
    <t xml:space="preserve">The paperwork burden for the drug and alcohol reports are included under 225.19(b) which is the FRA F 6180.54.  Additional reports and requirements that need to be submitted with the 54 are done when the 54 is being prepared. </t>
  </si>
  <si>
    <t xml:space="preserve">— FRA F 6180.54
Rail Equipment Accident/Incident Report 
</t>
  </si>
  <si>
    <t>After further review the burden for this requirement is covered under the burden reported for 225.12 (a) and (b)</t>
  </si>
  <si>
    <t>revised
notices</t>
  </si>
  <si>
    <t>—Form FRA F 6180.55 Railroad injury and illness summary</t>
  </si>
  <si>
    <t xml:space="preserve">—FRA F 6180.57 Rail-highway grade crossing accident/incident report
</t>
  </si>
  <si>
    <t>—FRA F 6180.56 Annual railroad report of employee hours and casualties, by state</t>
  </si>
  <si>
    <t>—FRA F 6180.55a Railroad Injury and Illness Summary (Continuation Sheet)”</t>
  </si>
  <si>
    <t>— FRA F 6180.98 
Railroad employee injury and/or illness record</t>
  </si>
  <si>
    <t>— FRA F 6180.97 initial rail equipment accident/incident record</t>
  </si>
  <si>
    <t>—(h) Posting of monthly summary
(Revised language no change to burden)</t>
  </si>
  <si>
    <t xml:space="preserve">Current
</t>
  </si>
  <si>
    <t>Total Annual Burden Hours</t>
  </si>
  <si>
    <t>732
forms</t>
  </si>
  <si>
    <t xml:space="preserve">The number of responses was being overestimated by reporting the number of copies seperately. The 10 mins average time to complete Part I of FRA F6180.78 includes the time to make any necessary copies. </t>
  </si>
  <si>
    <t xml:space="preserve">Based on the previous three years of data FRA anticipates that there will be an increase in the number of employee statements that will be received by FRA. This increase reflects the revised estimate for the next three-year collection period.  </t>
  </si>
  <si>
    <t xml:space="preserve">Based on the previous three years data it is estimated that the number of revised notices has decreased.  The revised estimate of 5 is a more accurate estimate of what is anticipated to be received over the next three-year collection period. </t>
  </si>
  <si>
    <t xml:space="preserve">Based on the previous three years data it is estimated that the number of letters received annually has decreased.The revised estimate of 2 is a more accurate estimate of what is anticipated to be received over the next three-year collection period. </t>
  </si>
  <si>
    <r>
      <t xml:space="preserve">After further review of this requirement with the SME it was determined that paperwork burden for this requirement is covered under </t>
    </r>
    <r>
      <rPr>
        <sz val="11"/>
        <color theme="1"/>
        <rFont val="Aptos Narrow"/>
        <family val="2"/>
      </rPr>
      <t xml:space="preserve">§ </t>
    </r>
    <r>
      <rPr>
        <sz val="11"/>
        <color theme="1"/>
        <rFont val="Times New Roman"/>
        <family val="1"/>
      </rPr>
      <t xml:space="preserve">225.12 (a) and (b). </t>
    </r>
  </si>
  <si>
    <t>After further review of this requirement with the SME it was determined that the paperwork burden  for this requirement is included in the two hours provided to complete FRA F 6180.54.</t>
  </si>
  <si>
    <t>After further review of this requirement with the SME it was determined that the paperwork burden for this requirement is included in the two hours provided to complete FRA F 6180.54.</t>
  </si>
  <si>
    <t xml:space="preserve">The time to make form copies is included in the average time per response of the form. </t>
  </si>
  <si>
    <t xml:space="preserve">This increase reflects the increased average time per response which has been increased from 10 to15 minutes. </t>
  </si>
  <si>
    <t xml:space="preserve">This revised estimated was determined based on the previous three years data reflecting the number of forms FRA recieved. </t>
  </si>
  <si>
    <t>Program Change</t>
  </si>
  <si>
    <t>Burden change</t>
  </si>
  <si>
    <t>Part 1
Forms</t>
  </si>
  <si>
    <t>Check this, slight change</t>
  </si>
  <si>
    <t>Program change</t>
  </si>
  <si>
    <t>Removed</t>
  </si>
  <si>
    <t>Total Annual 
Responses</t>
  </si>
  <si>
    <t>Total Annual 
Burden</t>
  </si>
  <si>
    <t>PRA Analysis</t>
  </si>
  <si>
    <t xml:space="preserve">Program Change </t>
  </si>
  <si>
    <t>Adjustments</t>
  </si>
  <si>
    <t>Overall Change Annual responses</t>
  </si>
  <si>
    <t xml:space="preserve">Overal Change in Burden </t>
  </si>
  <si>
    <t xml:space="preserve">225.21 Forms  </t>
  </si>
  <si>
    <t>Rail Equipment Accident/Incident Report
FRA F 6180.54</t>
  </si>
  <si>
    <t>Railroad Injusry and Illness Summary
FRA F 6180.57</t>
  </si>
  <si>
    <t xml:space="preserve">225.21 Forms </t>
  </si>
  <si>
    <t>Reduction in average time from 5 mintues to 4 minutes -Program Change</t>
  </si>
  <si>
    <t xml:space="preserve"> </t>
  </si>
  <si>
    <t>225.21 Forms.</t>
  </si>
  <si>
    <t>—(a)(1) FRA F 6180.98  Retention of records for five-years</t>
  </si>
  <si>
    <t xml:space="preserve">PRA Analysis </t>
  </si>
  <si>
    <t xml:space="preserve">After further review of this requirement with the SME it was determined that paperwork burden for this requirement is covered under § 225.12 (a) and (b). </t>
  </si>
  <si>
    <t>—(h) Posting of monthly summary
(Revised requirement)</t>
  </si>
  <si>
    <t>Use this for ROCIS</t>
  </si>
  <si>
    <t xml:space="preserve">This is actually an adjustment not a program change but I couldn't break the burden up by program change and adjustments so to make the numbers match in ROCIS I left it as a Program Change. </t>
  </si>
  <si>
    <t>—(a)(1) Retention of records (FRA F 6180.98)</t>
  </si>
  <si>
    <t xml:space="preserve">—Record of Monthly Listing of injuries and illnesses </t>
  </si>
  <si>
    <t>— (a)(3)Record of Initial Rail Equipment Accident/Incident Record (FRA F 6180.97)</t>
  </si>
  <si>
    <t>—(a)(4) Record of Employee Human Factor Attachments (FRA F 6180.81)</t>
  </si>
  <si>
    <t>FRA anticipates zero submissions during this 3-year ICR period using optical medium such as CD Roms.</t>
  </si>
  <si>
    <t xml:space="preserve">—(c ) Hard copy of  electronic receipt of submissions </t>
  </si>
  <si>
    <t xml:space="preserve">You can't split up 225.27 by Program Change and Adjustments, ROCIS can't do that you can only remove the burden as a whole.  So it has to be either a Program Change or Adjustments otherwise you can't get the numbers to match in ROCIS with the workbook.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</si>
</sst>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164" formatCode="&quot;$&quot;#,##0.00"/>
    <numFmt numFmtId="165" formatCode="0.0"/>
    <numFmt numFmtId="166" formatCode="#,##0.0000000"/>
    <numFmt numFmtId="167" formatCode="0.0000000"/>
    <numFmt numFmtId="168" formatCode="#,##0.00000"/>
    <numFmt numFmtId="169" formatCode="#,##0.0"/>
  </numFmts>
  <fonts count="18" x14ac:knownFonts="1">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sz val="10"/>
      <color rgb="FF000000"/>
      <name val="Times New Roman"/>
      <family val="1"/>
    </font>
    <font>
      <sz val="10"/>
      <color rgb="FFFF0000"/>
      <name val="Times New Roman"/>
      <family val="1"/>
    </font>
    <font>
      <sz val="10"/>
      <color rgb="FF0000FF"/>
      <name val="Times New Roman"/>
      <family val="1"/>
    </font>
    <font>
      <b/>
      <sz val="10"/>
      <color rgb="FF000000"/>
      <name val="Times New Roman"/>
      <family val="1"/>
    </font>
    <font>
      <b/>
      <sz val="10"/>
      <color rgb="FFFF0000"/>
      <name val="Times New Roman"/>
      <family val="1"/>
    </font>
    <font>
      <i/>
      <sz val="10"/>
      <color theme="4"/>
      <name val="Times New Roman"/>
      <family val="1"/>
    </font>
    <font>
      <sz val="11"/>
      <color rgb="FF000000"/>
      <name val="Times New Roman"/>
      <family val="1"/>
    </font>
    <font>
      <b/>
      <sz val="11"/>
      <color rgb="FF000000"/>
      <name val="Times New Roman"/>
      <family val="1"/>
    </font>
    <font>
      <sz val="10"/>
      <name val="Times New Roman"/>
      <family val="1"/>
    </font>
    <font>
      <i/>
      <sz val="10"/>
      <color theme="1"/>
      <name val="Times New Roman"/>
      <family val="1"/>
    </font>
    <font>
      <i/>
      <sz val="10"/>
      <color rgb="FF000000"/>
      <name val="Times New Roman"/>
      <family val="1"/>
    </font>
    <font>
      <sz val="11"/>
      <color theme="1"/>
      <name val="Times New Roman"/>
      <family val="1"/>
    </font>
    <font>
      <b/>
      <sz val="11"/>
      <color theme="1"/>
      <name val="Times New Roman"/>
      <family val="1"/>
    </font>
    <font>
      <sz val="11"/>
      <color theme="1"/>
      <name val="Aptos Narrow"/>
      <family val="2"/>
    </font>
  </fonts>
  <fills count="19">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
      <patternFill patternType="solid">
        <fgColor theme="5" tint="0.59999389629810485"/>
        <bgColor indexed="64"/>
      </patternFill>
    </fill>
    <fill>
      <patternFill patternType="solid">
        <fgColor rgb="FF00B0F0"/>
        <bgColor indexed="64"/>
      </patternFill>
    </fill>
    <fill>
      <patternFill patternType="solid">
        <fgColor theme="8" tint="0.59999389629810485"/>
        <bgColor indexed="64"/>
      </patternFill>
    </fill>
    <fill>
      <patternFill patternType="solid">
        <fgColor theme="1" tint="0.499984740745262"/>
        <bgColor indexed="64"/>
      </patternFill>
    </fill>
    <fill>
      <patternFill patternType="solid">
        <fgColor theme="2" tint="-0.499984740745262"/>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rgb="FFC6E0B4"/>
        <bgColor indexed="64"/>
      </patternFill>
    </fill>
    <fill>
      <patternFill patternType="solid">
        <fgColor rgb="FFDDEBF7"/>
        <bgColor indexed="64"/>
      </patternFill>
    </fill>
    <fill>
      <patternFill patternType="solid">
        <fgColor theme="7"/>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5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605">
    <xf numFmtId="0" fontId="0" fillId="0" borderId="0" xfId="0"/>
    <xf numFmtId="0" fontId="3" fillId="0" borderId="0" xfId="0" applyFont="1" applyAlignment="1">
      <alignment wrapText="1"/>
    </xf>
    <xf numFmtId="3" fontId="3" fillId="0" borderId="0" xfId="0" applyNumberFormat="1" applyFont="1" applyAlignment="1">
      <alignment wrapText="1"/>
    </xf>
    <xf numFmtId="3" fontId="3" fillId="0" borderId="0" xfId="0" applyNumberFormat="1" applyFont="1" applyAlignment="1">
      <alignment horizontal="right" wrapText="1"/>
    </xf>
    <xf numFmtId="0" fontId="3" fillId="0" borderId="0" xfId="0" applyFont="1" applyAlignment="1">
      <alignment horizontal="right" wrapText="1"/>
    </xf>
    <xf numFmtId="4" fontId="3" fillId="0" borderId="0" xfId="0" applyNumberFormat="1" applyFont="1" applyAlignment="1">
      <alignment wrapText="1"/>
    </xf>
    <xf numFmtId="0" fontId="3" fillId="0" borderId="0" xfId="0" applyFont="1" applyAlignment="1">
      <alignment vertical="top"/>
    </xf>
    <xf numFmtId="0" fontId="3" fillId="3" borderId="2" xfId="0" applyFont="1" applyFill="1" applyBorder="1" applyAlignment="1">
      <alignment horizontal="center" vertical="center" wrapText="1"/>
    </xf>
    <xf numFmtId="0" fontId="3" fillId="0" borderId="2" xfId="0" applyFont="1" applyBorder="1" applyAlignment="1">
      <alignment horizontal="center" vertical="top" wrapText="1"/>
    </xf>
    <xf numFmtId="0" fontId="3" fillId="0" borderId="0" xfId="0" applyFont="1" applyAlignment="1">
      <alignment horizontal="center" vertical="center"/>
    </xf>
    <xf numFmtId="3" fontId="3" fillId="0" borderId="2" xfId="0" applyNumberFormat="1" applyFont="1" applyBorder="1" applyAlignment="1">
      <alignment horizontal="center" vertical="top" wrapText="1"/>
    </xf>
    <xf numFmtId="4" fontId="3" fillId="4" borderId="2" xfId="0" applyNumberFormat="1" applyFont="1" applyFill="1" applyBorder="1" applyAlignment="1">
      <alignment horizontal="center" vertical="top" wrapText="1"/>
    </xf>
    <xf numFmtId="0" fontId="3" fillId="3" borderId="2" xfId="0" applyFont="1" applyFill="1" applyBorder="1" applyAlignment="1">
      <alignment horizontal="center" vertical="top" wrapText="1"/>
    </xf>
    <xf numFmtId="0" fontId="3" fillId="0" borderId="2" xfId="0" applyFont="1" applyBorder="1" applyAlignment="1">
      <alignment vertical="top" wrapText="1"/>
    </xf>
    <xf numFmtId="3" fontId="3" fillId="0" borderId="2" xfId="0" applyNumberFormat="1" applyFont="1" applyBorder="1" applyAlignment="1">
      <alignment vertical="top" wrapText="1"/>
    </xf>
    <xf numFmtId="0" fontId="3" fillId="0" borderId="2" xfId="1" applyNumberFormat="1" applyFont="1" applyFill="1" applyBorder="1" applyAlignment="1">
      <alignment horizontal="right" vertical="top" wrapText="1"/>
    </xf>
    <xf numFmtId="0" fontId="3" fillId="0" borderId="2" xfId="0" applyFont="1" applyBorder="1" applyAlignment="1">
      <alignment horizontal="right" vertical="top" wrapText="1"/>
    </xf>
    <xf numFmtId="1" fontId="3" fillId="0" borderId="2" xfId="0" applyNumberFormat="1" applyFont="1" applyBorder="1" applyAlignment="1">
      <alignment vertical="top" wrapText="1"/>
    </xf>
    <xf numFmtId="164" fontId="3" fillId="3" borderId="2" xfId="0" applyNumberFormat="1" applyFont="1" applyFill="1" applyBorder="1" applyAlignment="1">
      <alignment vertical="top" wrapText="1"/>
    </xf>
    <xf numFmtId="164" fontId="3" fillId="0" borderId="2" xfId="0" applyNumberFormat="1" applyFont="1" applyBorder="1" applyAlignment="1">
      <alignment vertical="top" wrapText="1"/>
    </xf>
    <xf numFmtId="164" fontId="3" fillId="4" borderId="2" xfId="0" applyNumberFormat="1" applyFont="1" applyFill="1" applyBorder="1" applyAlignment="1">
      <alignment vertical="top" wrapText="1"/>
    </xf>
    <xf numFmtId="0" fontId="3" fillId="0" borderId="2" xfId="0" applyFont="1" applyBorder="1" applyAlignment="1">
      <alignment horizontal="left" vertical="top" wrapText="1"/>
    </xf>
    <xf numFmtId="0" fontId="3" fillId="0" borderId="0" xfId="0" applyFont="1" applyAlignment="1">
      <alignment vertical="top" wrapText="1"/>
    </xf>
    <xf numFmtId="3" fontId="3" fillId="0" borderId="2" xfId="0" applyNumberFormat="1" applyFont="1" applyBorder="1" applyAlignment="1">
      <alignment horizontal="right" vertical="top" wrapText="1"/>
    </xf>
    <xf numFmtId="4" fontId="3" fillId="0" borderId="2" xfId="0" applyNumberFormat="1" applyFont="1" applyBorder="1" applyAlignment="1">
      <alignment vertical="top" wrapText="1"/>
    </xf>
    <xf numFmtId="165" fontId="3" fillId="0" borderId="2" xfId="0" applyNumberFormat="1" applyFont="1" applyBorder="1" applyAlignment="1">
      <alignment vertical="top" wrapText="1"/>
    </xf>
    <xf numFmtId="3" fontId="3" fillId="5" borderId="2" xfId="0" applyNumberFormat="1" applyFont="1" applyFill="1" applyBorder="1" applyAlignment="1">
      <alignment vertical="top" wrapText="1"/>
    </xf>
    <xf numFmtId="4" fontId="3" fillId="5" borderId="2" xfId="0" applyNumberFormat="1" applyFont="1" applyFill="1" applyBorder="1" applyAlignment="1">
      <alignment vertical="top" wrapText="1"/>
    </xf>
    <xf numFmtId="3" fontId="3" fillId="0" borderId="2" xfId="0" applyNumberFormat="1" applyFont="1" applyBorder="1" applyAlignment="1">
      <alignment vertical="top"/>
    </xf>
    <xf numFmtId="8" fontId="3" fillId="0" borderId="2" xfId="0" applyNumberFormat="1" applyFont="1" applyBorder="1" applyAlignment="1">
      <alignment vertical="top" wrapText="1"/>
    </xf>
    <xf numFmtId="0" fontId="3" fillId="0" borderId="2" xfId="0" applyFont="1" applyBorder="1" applyAlignment="1">
      <alignment vertical="top"/>
    </xf>
    <xf numFmtId="3" fontId="3" fillId="0" borderId="0" xfId="0" applyNumberFormat="1" applyFont="1" applyAlignment="1">
      <alignment vertical="top"/>
    </xf>
    <xf numFmtId="1" fontId="3" fillId="0" borderId="0" xfId="0" applyNumberFormat="1" applyFont="1" applyAlignment="1">
      <alignment vertical="top"/>
    </xf>
    <xf numFmtId="4" fontId="3" fillId="0" borderId="0" xfId="0" applyNumberFormat="1" applyFont="1" applyAlignment="1">
      <alignment vertical="top"/>
    </xf>
    <xf numFmtId="3" fontId="6" fillId="0" borderId="0" xfId="0" applyNumberFormat="1" applyFont="1" applyAlignment="1">
      <alignment vertical="top"/>
    </xf>
    <xf numFmtId="0" fontId="3" fillId="6" borderId="2" xfId="0" applyFont="1" applyFill="1" applyBorder="1" applyAlignment="1">
      <alignment vertical="top" wrapText="1"/>
    </xf>
    <xf numFmtId="3" fontId="3" fillId="6" borderId="2" xfId="0" applyNumberFormat="1" applyFont="1" applyFill="1" applyBorder="1" applyAlignment="1">
      <alignment vertical="top" wrapText="1"/>
    </xf>
    <xf numFmtId="3" fontId="3" fillId="6" borderId="2" xfId="0" applyNumberFormat="1" applyFont="1" applyFill="1" applyBorder="1" applyAlignment="1">
      <alignment horizontal="right" vertical="top" wrapText="1"/>
    </xf>
    <xf numFmtId="1" fontId="3" fillId="6" borderId="2" xfId="0" applyNumberFormat="1" applyFont="1" applyFill="1" applyBorder="1" applyAlignment="1">
      <alignment vertical="top" wrapText="1"/>
    </xf>
    <xf numFmtId="0" fontId="3" fillId="6" borderId="2" xfId="1" applyNumberFormat="1" applyFont="1" applyFill="1" applyBorder="1" applyAlignment="1">
      <alignment horizontal="right" vertical="top" wrapText="1"/>
    </xf>
    <xf numFmtId="0" fontId="3" fillId="6" borderId="2" xfId="0" applyFont="1" applyFill="1" applyBorder="1" applyAlignment="1">
      <alignment horizontal="right" vertical="top" wrapText="1"/>
    </xf>
    <xf numFmtId="4" fontId="3" fillId="6" borderId="2" xfId="0" applyNumberFormat="1" applyFont="1" applyFill="1" applyBorder="1" applyAlignment="1">
      <alignment vertical="top" wrapText="1"/>
    </xf>
    <xf numFmtId="4" fontId="3" fillId="6" borderId="2" xfId="1" applyNumberFormat="1" applyFont="1" applyFill="1" applyBorder="1" applyAlignment="1">
      <alignment horizontal="right" vertical="top" wrapText="1"/>
    </xf>
    <xf numFmtId="164" fontId="3" fillId="6" borderId="2" xfId="0" applyNumberFormat="1" applyFont="1" applyFill="1" applyBorder="1" applyAlignment="1">
      <alignment vertical="top" wrapText="1"/>
    </xf>
    <xf numFmtId="4" fontId="3" fillId="0" borderId="0" xfId="0" applyNumberFormat="1" applyFont="1" applyFill="1" applyAlignment="1">
      <alignment vertical="top"/>
    </xf>
    <xf numFmtId="1" fontId="3"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0" xfId="0" applyFont="1" applyFill="1" applyAlignment="1">
      <alignment vertical="top" wrapText="1"/>
    </xf>
    <xf numFmtId="0" fontId="3" fillId="0" borderId="2" xfId="0" applyFont="1" applyFill="1" applyBorder="1" applyAlignment="1">
      <alignment horizontal="right" vertical="top" wrapText="1"/>
    </xf>
    <xf numFmtId="3" fontId="3" fillId="0" borderId="2" xfId="0" applyNumberFormat="1" applyFont="1" applyFill="1" applyBorder="1" applyAlignment="1">
      <alignment vertical="top" wrapText="1"/>
    </xf>
    <xf numFmtId="3" fontId="3"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wrapText="1"/>
    </xf>
    <xf numFmtId="164" fontId="3" fillId="0" borderId="2" xfId="0" applyNumberFormat="1" applyFont="1" applyFill="1" applyBorder="1" applyAlignment="1">
      <alignment vertical="top" wrapText="1"/>
    </xf>
    <xf numFmtId="0" fontId="2" fillId="0" borderId="0" xfId="0" applyFont="1" applyAlignment="1">
      <alignment horizontal="left"/>
    </xf>
    <xf numFmtId="0" fontId="3" fillId="6"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0" xfId="0" applyFont="1" applyAlignment="1">
      <alignment horizontal="left" vertical="top"/>
    </xf>
    <xf numFmtId="0" fontId="3" fillId="0" borderId="2" xfId="0" applyFont="1" applyFill="1" applyBorder="1" applyAlignment="1">
      <alignment horizontal="center" vertical="top" wrapText="1"/>
    </xf>
    <xf numFmtId="4"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3" fillId="0" borderId="0" xfId="0" applyFont="1" applyFill="1" applyAlignment="1">
      <alignment vertical="top"/>
    </xf>
    <xf numFmtId="0" fontId="4" fillId="0" borderId="6" xfId="0" applyFont="1" applyBorder="1" applyAlignment="1">
      <alignment vertical="top" wrapText="1"/>
    </xf>
    <xf numFmtId="3" fontId="3" fillId="0" borderId="1" xfId="0" applyNumberFormat="1" applyFont="1" applyBorder="1" applyAlignment="1">
      <alignmen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3" fontId="3" fillId="0" borderId="0" xfId="0" applyNumberFormat="1" applyFont="1" applyBorder="1" applyAlignment="1">
      <alignment vertical="top" wrapText="1"/>
    </xf>
    <xf numFmtId="0" fontId="2" fillId="7" borderId="2" xfId="0" applyFont="1" applyFill="1" applyBorder="1" applyAlignment="1">
      <alignment vertical="top" wrapText="1"/>
    </xf>
    <xf numFmtId="0" fontId="2" fillId="0" borderId="2" xfId="0" applyFont="1" applyBorder="1" applyAlignment="1">
      <alignment vertical="top"/>
    </xf>
    <xf numFmtId="166" fontId="3" fillId="0" borderId="2" xfId="0" applyNumberFormat="1" applyFont="1" applyBorder="1" applyAlignment="1">
      <alignment vertical="top" wrapText="1"/>
    </xf>
    <xf numFmtId="3" fontId="3" fillId="0" borderId="7" xfId="0" applyNumberFormat="1" applyFont="1" applyBorder="1" applyAlignment="1">
      <alignment vertical="top" wrapText="1"/>
    </xf>
    <xf numFmtId="0" fontId="3" fillId="0" borderId="7" xfId="0" applyFont="1" applyBorder="1" applyAlignment="1">
      <alignment vertical="top" wrapText="1"/>
    </xf>
    <xf numFmtId="3" fontId="3" fillId="0" borderId="8" xfId="0" applyNumberFormat="1" applyFont="1" applyBorder="1" applyAlignment="1">
      <alignment vertical="top" wrapText="1"/>
    </xf>
    <xf numFmtId="0" fontId="3" fillId="0" borderId="8" xfId="0" applyFont="1" applyBorder="1" applyAlignment="1">
      <alignment vertical="top" wrapText="1"/>
    </xf>
    <xf numFmtId="0" fontId="2" fillId="0" borderId="12" xfId="0" applyFont="1" applyBorder="1" applyAlignment="1">
      <alignment vertical="top" wrapText="1"/>
    </xf>
    <xf numFmtId="0" fontId="2" fillId="0" borderId="14" xfId="0" applyFont="1" applyBorder="1" applyAlignment="1">
      <alignment vertical="top" wrapText="1"/>
    </xf>
    <xf numFmtId="3" fontId="3" fillId="0" borderId="15" xfId="0" applyNumberFormat="1" applyFont="1" applyBorder="1" applyAlignment="1">
      <alignment vertical="top" wrapText="1"/>
    </xf>
    <xf numFmtId="4" fontId="3" fillId="0" borderId="15" xfId="0" applyNumberFormat="1" applyFont="1" applyBorder="1" applyAlignment="1">
      <alignment vertical="top" wrapText="1"/>
    </xf>
    <xf numFmtId="0" fontId="2" fillId="8" borderId="10" xfId="0" applyFont="1" applyFill="1" applyBorder="1" applyAlignment="1">
      <alignment vertical="top"/>
    </xf>
    <xf numFmtId="164" fontId="3" fillId="9" borderId="2" xfId="0" applyNumberFormat="1" applyFont="1" applyFill="1" applyBorder="1" applyAlignment="1">
      <alignment vertical="top" wrapText="1"/>
    </xf>
    <xf numFmtId="164" fontId="3" fillId="10" borderId="2" xfId="0" applyNumberFormat="1" applyFont="1" applyFill="1" applyBorder="1" applyAlignment="1">
      <alignment vertical="top" wrapText="1"/>
    </xf>
    <xf numFmtId="0" fontId="3" fillId="0" borderId="3" xfId="0" applyFont="1" applyBorder="1" applyAlignment="1">
      <alignment vertical="top" wrapText="1"/>
    </xf>
    <xf numFmtId="164" fontId="3" fillId="0" borderId="1" xfId="0" applyNumberFormat="1" applyFont="1" applyBorder="1" applyAlignment="1">
      <alignment vertical="top" wrapText="1"/>
    </xf>
    <xf numFmtId="3" fontId="3" fillId="0" borderId="7" xfId="0" applyNumberFormat="1" applyFont="1" applyBorder="1" applyAlignment="1">
      <alignment horizontal="right" vertical="top" wrapText="1"/>
    </xf>
    <xf numFmtId="1" fontId="3" fillId="0" borderId="7" xfId="0" applyNumberFormat="1" applyFont="1" applyBorder="1" applyAlignment="1">
      <alignment vertical="top" wrapText="1"/>
    </xf>
    <xf numFmtId="0" fontId="3" fillId="0" borderId="7" xfId="1" applyNumberFormat="1" applyFont="1" applyFill="1" applyBorder="1" applyAlignment="1">
      <alignment horizontal="right" vertical="top" wrapText="1"/>
    </xf>
    <xf numFmtId="0" fontId="3" fillId="0" borderId="7" xfId="0" applyFont="1" applyBorder="1" applyAlignment="1">
      <alignment horizontal="right" vertical="top" wrapText="1"/>
    </xf>
    <xf numFmtId="4" fontId="3" fillId="0" borderId="7" xfId="0" applyNumberFormat="1" applyFont="1" applyBorder="1" applyAlignment="1">
      <alignment vertical="top" wrapText="1"/>
    </xf>
    <xf numFmtId="3" fontId="3" fillId="0" borderId="8" xfId="0" applyNumberFormat="1" applyFont="1" applyBorder="1" applyAlignment="1">
      <alignment horizontal="right" vertical="top" wrapText="1"/>
    </xf>
    <xf numFmtId="1" fontId="3" fillId="0" borderId="8" xfId="0" applyNumberFormat="1" applyFont="1" applyBorder="1" applyAlignment="1">
      <alignment vertical="top" wrapText="1"/>
    </xf>
    <xf numFmtId="0" fontId="3" fillId="0" borderId="8" xfId="1" applyNumberFormat="1" applyFont="1" applyFill="1" applyBorder="1" applyAlignment="1">
      <alignment horizontal="right" vertical="top" wrapText="1"/>
    </xf>
    <xf numFmtId="0" fontId="3" fillId="0" borderId="8" xfId="0" applyFont="1" applyBorder="1" applyAlignment="1">
      <alignment horizontal="right" vertical="top" wrapText="1"/>
    </xf>
    <xf numFmtId="4" fontId="3" fillId="0" borderId="8" xfId="0" applyNumberFormat="1" applyFont="1" applyBorder="1" applyAlignment="1">
      <alignment vertical="top" wrapText="1"/>
    </xf>
    <xf numFmtId="4" fontId="3" fillId="0" borderId="8" xfId="1" applyNumberFormat="1" applyFont="1" applyFill="1" applyBorder="1" applyAlignment="1">
      <alignment horizontal="right" vertical="top" wrapText="1"/>
    </xf>
    <xf numFmtId="3" fontId="3" fillId="0" borderId="0" xfId="0" applyNumberFormat="1" applyFont="1" applyBorder="1" applyAlignment="1">
      <alignment horizontal="right" vertical="top" wrapText="1"/>
    </xf>
    <xf numFmtId="0" fontId="3" fillId="0" borderId="0" xfId="0" applyFont="1" applyBorder="1" applyAlignment="1">
      <alignment vertical="top" wrapText="1"/>
    </xf>
    <xf numFmtId="1" fontId="3" fillId="0" borderId="0" xfId="0" applyNumberFormat="1" applyFont="1" applyBorder="1" applyAlignment="1">
      <alignment vertical="top" wrapText="1"/>
    </xf>
    <xf numFmtId="0" fontId="3" fillId="0" borderId="0" xfId="1" applyNumberFormat="1" applyFont="1" applyFill="1" applyBorder="1" applyAlignment="1">
      <alignment horizontal="right" vertical="top" wrapText="1"/>
    </xf>
    <xf numFmtId="0" fontId="3" fillId="0" borderId="0" xfId="0" applyFont="1" applyBorder="1" applyAlignment="1">
      <alignment horizontal="right" vertical="top" wrapText="1"/>
    </xf>
    <xf numFmtId="4" fontId="3" fillId="0" borderId="0" xfId="0" applyNumberFormat="1" applyFont="1" applyBorder="1" applyAlignment="1">
      <alignment vertical="top" wrapText="1"/>
    </xf>
    <xf numFmtId="4" fontId="3" fillId="0" borderId="0" xfId="1" applyNumberFormat="1" applyFont="1" applyFill="1" applyBorder="1" applyAlignment="1">
      <alignment horizontal="right" vertical="top" wrapText="1"/>
    </xf>
    <xf numFmtId="0" fontId="2" fillId="8" borderId="18" xfId="0" applyFont="1" applyFill="1" applyBorder="1" applyAlignment="1">
      <alignment vertical="top"/>
    </xf>
    <xf numFmtId="0" fontId="3" fillId="0" borderId="19" xfId="0" applyFont="1" applyBorder="1" applyAlignment="1">
      <alignment vertical="top" wrapText="1"/>
    </xf>
    <xf numFmtId="0" fontId="2" fillId="8" borderId="2" xfId="0" applyFont="1" applyFill="1" applyBorder="1" applyAlignment="1">
      <alignment vertical="top"/>
    </xf>
    <xf numFmtId="0" fontId="3" fillId="0" borderId="1" xfId="0" applyFont="1" applyFill="1" applyBorder="1" applyAlignment="1">
      <alignment horizontal="center" vertical="top" wrapText="1"/>
    </xf>
    <xf numFmtId="4" fontId="3" fillId="0" borderId="8" xfId="0" applyNumberFormat="1" applyFont="1" applyFill="1" applyBorder="1" applyAlignment="1">
      <alignment vertical="top" wrapText="1"/>
    </xf>
    <xf numFmtId="0" fontId="3" fillId="0" borderId="8" xfId="0" applyFont="1" applyFill="1" applyBorder="1" applyAlignment="1">
      <alignment vertical="top" wrapText="1"/>
    </xf>
    <xf numFmtId="3" fontId="3" fillId="0" borderId="21" xfId="0" applyNumberFormat="1" applyFont="1" applyBorder="1" applyAlignment="1">
      <alignment vertical="top" wrapText="1"/>
    </xf>
    <xf numFmtId="0" fontId="3" fillId="0" borderId="21" xfId="0" applyFont="1" applyBorder="1" applyAlignment="1">
      <alignment vertical="top" wrapText="1"/>
    </xf>
    <xf numFmtId="4" fontId="3" fillId="0" borderId="21" xfId="0" applyNumberFormat="1" applyFont="1" applyBorder="1" applyAlignment="1">
      <alignment horizontal="right" vertical="top" wrapText="1"/>
    </xf>
    <xf numFmtId="2" fontId="3" fillId="0" borderId="21" xfId="0" applyNumberFormat="1" applyFont="1" applyBorder="1" applyAlignment="1">
      <alignment vertical="top" wrapText="1"/>
    </xf>
    <xf numFmtId="0" fontId="3" fillId="0" borderId="21" xfId="1" applyNumberFormat="1" applyFont="1" applyFill="1" applyBorder="1" applyAlignment="1">
      <alignment horizontal="right" vertical="top" wrapText="1"/>
    </xf>
    <xf numFmtId="0" fontId="3" fillId="0" borderId="21" xfId="0" applyFont="1" applyBorder="1" applyAlignment="1">
      <alignment horizontal="right" vertical="top" wrapText="1"/>
    </xf>
    <xf numFmtId="1" fontId="3" fillId="0" borderId="21" xfId="0" applyNumberFormat="1" applyFont="1" applyBorder="1" applyAlignment="1">
      <alignment vertical="top" wrapText="1"/>
    </xf>
    <xf numFmtId="4" fontId="3" fillId="0" borderId="21" xfId="0" applyNumberFormat="1" applyFont="1" applyFill="1" applyBorder="1" applyAlignment="1">
      <alignment vertical="top" wrapText="1"/>
    </xf>
    <xf numFmtId="0" fontId="3" fillId="0" borderId="21" xfId="0" applyFont="1" applyFill="1" applyBorder="1" applyAlignment="1">
      <alignment vertical="top" wrapText="1"/>
    </xf>
    <xf numFmtId="0" fontId="3" fillId="0" borderId="4" xfId="0" applyFont="1" applyBorder="1" applyAlignment="1">
      <alignment vertical="top" wrapText="1"/>
    </xf>
    <xf numFmtId="3" fontId="3" fillId="0" borderId="4" xfId="0" applyNumberFormat="1" applyFont="1" applyBorder="1" applyAlignment="1">
      <alignment horizontal="right" vertical="top" wrapText="1"/>
    </xf>
    <xf numFmtId="1" fontId="3" fillId="0" borderId="4" xfId="0" applyNumberFormat="1" applyFont="1" applyBorder="1" applyAlignment="1">
      <alignment vertical="top" wrapText="1"/>
    </xf>
    <xf numFmtId="0" fontId="3" fillId="0" borderId="4" xfId="1" applyNumberFormat="1" applyFont="1" applyFill="1" applyBorder="1" applyAlignment="1">
      <alignment horizontal="right" vertical="top" wrapText="1"/>
    </xf>
    <xf numFmtId="0" fontId="3" fillId="0" borderId="4" xfId="0" applyFont="1" applyBorder="1" applyAlignment="1">
      <alignment horizontal="right" vertical="top" wrapText="1"/>
    </xf>
    <xf numFmtId="4" fontId="3" fillId="0" borderId="4" xfId="0" applyNumberFormat="1" applyFont="1" applyBorder="1" applyAlignment="1">
      <alignment vertical="top" wrapText="1"/>
    </xf>
    <xf numFmtId="0" fontId="2" fillId="8" borderId="9" xfId="0" applyFont="1" applyFill="1" applyBorder="1" applyAlignment="1">
      <alignment horizontal="left" vertical="top" wrapText="1"/>
    </xf>
    <xf numFmtId="1" fontId="3" fillId="0" borderId="0" xfId="0" applyNumberFormat="1" applyFont="1" applyFill="1" applyBorder="1" applyAlignment="1">
      <alignment vertical="top" wrapText="1"/>
    </xf>
    <xf numFmtId="0" fontId="3" fillId="0" borderId="0" xfId="0" applyFont="1" applyFill="1" applyBorder="1" applyAlignment="1">
      <alignment vertical="top" wrapText="1"/>
    </xf>
    <xf numFmtId="3" fontId="3" fillId="0" borderId="22" xfId="0" applyNumberFormat="1" applyFont="1" applyBorder="1" applyAlignment="1">
      <alignment horizontal="right" vertical="top" wrapText="1"/>
    </xf>
    <xf numFmtId="0" fontId="3" fillId="0" borderId="23" xfId="0" applyFont="1" applyBorder="1" applyAlignment="1">
      <alignment vertical="top" wrapText="1"/>
    </xf>
    <xf numFmtId="1" fontId="3" fillId="0" borderId="23" xfId="0" applyNumberFormat="1" applyFont="1" applyBorder="1" applyAlignment="1">
      <alignment vertical="top" wrapText="1"/>
    </xf>
    <xf numFmtId="0" fontId="3" fillId="0" borderId="23" xfId="1" applyNumberFormat="1" applyFont="1" applyFill="1" applyBorder="1" applyAlignment="1">
      <alignment horizontal="right" vertical="top" wrapText="1"/>
    </xf>
    <xf numFmtId="0" fontId="3" fillId="0" borderId="23" xfId="0" applyFont="1" applyBorder="1" applyAlignment="1">
      <alignment horizontal="right" vertical="top" wrapText="1"/>
    </xf>
    <xf numFmtId="4" fontId="3" fillId="0" borderId="23" xfId="0" applyNumberFormat="1" applyFont="1" applyBorder="1" applyAlignment="1">
      <alignment vertical="top" wrapText="1"/>
    </xf>
    <xf numFmtId="3" fontId="3" fillId="0" borderId="5" xfId="0" applyNumberFormat="1" applyFont="1" applyBorder="1" applyAlignment="1">
      <alignment horizontal="right" vertical="top" wrapText="1"/>
    </xf>
    <xf numFmtId="3" fontId="3" fillId="0" borderId="17" xfId="0" applyNumberFormat="1" applyFont="1" applyBorder="1" applyAlignment="1">
      <alignment horizontal="right" vertical="top" wrapText="1"/>
    </xf>
    <xf numFmtId="0" fontId="3" fillId="0" borderId="24" xfId="0" applyFont="1" applyBorder="1" applyAlignment="1">
      <alignment vertical="top" wrapText="1"/>
    </xf>
    <xf numFmtId="1" fontId="3" fillId="0" borderId="24" xfId="0" applyNumberFormat="1" applyFont="1" applyBorder="1" applyAlignment="1">
      <alignment vertical="top" wrapText="1"/>
    </xf>
    <xf numFmtId="0" fontId="3" fillId="0" borderId="24" xfId="1" applyNumberFormat="1" applyFont="1" applyFill="1" applyBorder="1" applyAlignment="1">
      <alignment horizontal="right" vertical="top" wrapText="1"/>
    </xf>
    <xf numFmtId="0" fontId="3" fillId="0" borderId="24" xfId="0" applyFont="1" applyBorder="1" applyAlignment="1">
      <alignment horizontal="right" vertical="top" wrapText="1"/>
    </xf>
    <xf numFmtId="4" fontId="3" fillId="0" borderId="24" xfId="0" applyNumberFormat="1" applyFont="1" applyBorder="1" applyAlignment="1">
      <alignment vertical="top" wrapText="1"/>
    </xf>
    <xf numFmtId="3" fontId="3" fillId="0" borderId="23" xfId="0" applyNumberFormat="1" applyFont="1" applyBorder="1" applyAlignment="1">
      <alignment vertical="top" wrapText="1"/>
    </xf>
    <xf numFmtId="0" fontId="3" fillId="0" borderId="5" xfId="0" applyFont="1" applyBorder="1" applyAlignment="1">
      <alignment vertical="top" wrapText="1"/>
    </xf>
    <xf numFmtId="0" fontId="3" fillId="0" borderId="22" xfId="0" applyFont="1" applyBorder="1" applyAlignment="1">
      <alignment vertical="top" wrapText="1"/>
    </xf>
    <xf numFmtId="3" fontId="3" fillId="0" borderId="8" xfId="0" applyNumberFormat="1" applyFont="1" applyFill="1" applyBorder="1" applyAlignment="1">
      <alignment horizontal="right" vertical="top" wrapText="1"/>
    </xf>
    <xf numFmtId="1" fontId="3" fillId="0" borderId="8" xfId="0" applyNumberFormat="1" applyFont="1" applyFill="1" applyBorder="1" applyAlignment="1">
      <alignment vertical="top" wrapText="1"/>
    </xf>
    <xf numFmtId="0" fontId="3" fillId="0" borderId="8" xfId="0" applyFont="1" applyFill="1" applyBorder="1" applyAlignment="1">
      <alignment horizontal="right" vertical="top" wrapText="1"/>
    </xf>
    <xf numFmtId="164" fontId="3" fillId="10" borderId="1" xfId="0" applyNumberFormat="1" applyFont="1" applyFill="1" applyBorder="1" applyAlignment="1">
      <alignment vertical="top" wrapText="1"/>
    </xf>
    <xf numFmtId="3" fontId="3" fillId="0" borderId="0" xfId="0" applyNumberFormat="1" applyFont="1" applyFill="1" applyBorder="1" applyAlignment="1">
      <alignment vertical="top" wrapText="1"/>
    </xf>
    <xf numFmtId="4" fontId="3" fillId="0" borderId="0" xfId="0" applyNumberFormat="1" applyFont="1" applyFill="1" applyBorder="1" applyAlignment="1">
      <alignment vertical="top" wrapText="1"/>
    </xf>
    <xf numFmtId="3" fontId="3" fillId="0" borderId="0" xfId="0" applyNumberFormat="1" applyFont="1" applyFill="1" applyBorder="1" applyAlignment="1">
      <alignment horizontal="right" vertical="top" wrapText="1"/>
    </xf>
    <xf numFmtId="0" fontId="3" fillId="0" borderId="0" xfId="0" applyFont="1" applyFill="1" applyBorder="1" applyAlignment="1">
      <alignment horizontal="right" vertical="top" wrapText="1"/>
    </xf>
    <xf numFmtId="4" fontId="3" fillId="0" borderId="3" xfId="0" applyNumberFormat="1" applyFont="1" applyBorder="1" applyAlignment="1">
      <alignment vertical="top" wrapText="1"/>
    </xf>
    <xf numFmtId="1" fontId="3" fillId="0" borderId="23" xfId="0" applyNumberFormat="1" applyFont="1" applyFill="1" applyBorder="1" applyAlignment="1">
      <alignment vertical="top" wrapText="1"/>
    </xf>
    <xf numFmtId="0" fontId="3" fillId="0" borderId="23" xfId="0" applyFont="1" applyFill="1" applyBorder="1" applyAlignment="1">
      <alignment vertical="top" wrapText="1"/>
    </xf>
    <xf numFmtId="3" fontId="3" fillId="0" borderId="25" xfId="0" applyNumberFormat="1" applyFont="1" applyBorder="1" applyAlignment="1">
      <alignment vertical="top" wrapText="1"/>
    </xf>
    <xf numFmtId="164" fontId="3" fillId="0" borderId="1" xfId="0" applyNumberFormat="1" applyFont="1" applyFill="1" applyBorder="1" applyAlignment="1">
      <alignment vertical="top" wrapText="1"/>
    </xf>
    <xf numFmtId="0" fontId="3" fillId="0" borderId="0" xfId="0" applyFont="1" applyFill="1" applyBorder="1" applyAlignment="1">
      <alignment horizontal="left" vertical="top" wrapText="1"/>
    </xf>
    <xf numFmtId="3" fontId="3" fillId="0" borderId="21" xfId="0" applyNumberFormat="1" applyFont="1" applyBorder="1" applyAlignment="1">
      <alignment horizontal="right" vertical="top" wrapText="1"/>
    </xf>
    <xf numFmtId="1" fontId="3" fillId="0" borderId="21" xfId="0" applyNumberFormat="1" applyFont="1" applyFill="1" applyBorder="1" applyAlignment="1">
      <alignment vertical="top" wrapText="1"/>
    </xf>
    <xf numFmtId="4" fontId="3" fillId="0" borderId="21" xfId="0" applyNumberFormat="1" applyFont="1" applyBorder="1" applyAlignment="1">
      <alignment vertical="top" wrapText="1"/>
    </xf>
    <xf numFmtId="164" fontId="3" fillId="9" borderId="1" xfId="0" applyNumberFormat="1" applyFont="1" applyFill="1" applyBorder="1" applyAlignment="1">
      <alignment vertical="top" wrapText="1"/>
    </xf>
    <xf numFmtId="0" fontId="2" fillId="0" borderId="26" xfId="0" applyFont="1" applyBorder="1" applyAlignment="1">
      <alignment vertical="top" wrapText="1"/>
    </xf>
    <xf numFmtId="0" fontId="2" fillId="0" borderId="0" xfId="0" applyFont="1" applyAlignment="1">
      <alignment horizontal="left" vertical="top"/>
    </xf>
    <xf numFmtId="0" fontId="4" fillId="0" borderId="0" xfId="0" applyFont="1" applyFill="1" applyBorder="1" applyAlignment="1">
      <alignment vertical="center" wrapText="1"/>
    </xf>
    <xf numFmtId="0" fontId="3" fillId="0" borderId="30" xfId="0" applyFont="1" applyBorder="1" applyAlignment="1">
      <alignment horizontal="left" vertical="top" wrapText="1"/>
    </xf>
    <xf numFmtId="4" fontId="3" fillId="0" borderId="31" xfId="1" applyNumberFormat="1" applyFont="1" applyFill="1" applyBorder="1" applyAlignment="1">
      <alignment horizontal="right" vertical="top" wrapText="1"/>
    </xf>
    <xf numFmtId="0" fontId="4" fillId="0" borderId="12" xfId="0" applyFont="1" applyBorder="1" applyAlignment="1">
      <alignment vertical="center" wrapText="1"/>
    </xf>
    <xf numFmtId="4" fontId="3" fillId="0" borderId="32" xfId="1" applyNumberFormat="1" applyFont="1" applyFill="1" applyBorder="1" applyAlignment="1">
      <alignment horizontal="right" vertical="top" wrapText="1"/>
    </xf>
    <xf numFmtId="0" fontId="2" fillId="8" borderId="12" xfId="0" applyFont="1" applyFill="1" applyBorder="1" applyAlignment="1">
      <alignment vertical="top" wrapText="1"/>
    </xf>
    <xf numFmtId="4" fontId="3" fillId="0" borderId="33" xfId="1" applyNumberFormat="1" applyFont="1" applyFill="1" applyBorder="1" applyAlignment="1">
      <alignment horizontal="right" vertical="top" wrapText="1"/>
    </xf>
    <xf numFmtId="4" fontId="3" fillId="0" borderId="34" xfId="1" applyNumberFormat="1" applyFont="1" applyFill="1" applyBorder="1" applyAlignment="1">
      <alignment horizontal="right" vertical="top" wrapText="1"/>
    </xf>
    <xf numFmtId="4" fontId="3" fillId="0" borderId="35" xfId="1" applyNumberFormat="1" applyFont="1" applyFill="1" applyBorder="1" applyAlignment="1">
      <alignment horizontal="right" vertical="top" wrapText="1"/>
    </xf>
    <xf numFmtId="0" fontId="4" fillId="10" borderId="36" xfId="0" applyFont="1" applyFill="1" applyBorder="1" applyAlignment="1">
      <alignment vertical="center" wrapText="1"/>
    </xf>
    <xf numFmtId="3" fontId="3" fillId="10" borderId="37" xfId="0" applyNumberFormat="1" applyFont="1" applyFill="1" applyBorder="1" applyAlignment="1">
      <alignment vertical="top" wrapText="1"/>
    </xf>
    <xf numFmtId="0" fontId="3" fillId="10" borderId="37" xfId="0" applyFont="1" applyFill="1" applyBorder="1" applyAlignment="1">
      <alignment vertical="top" wrapText="1"/>
    </xf>
    <xf numFmtId="3" fontId="3" fillId="10" borderId="38" xfId="0" applyNumberFormat="1" applyFont="1" applyFill="1" applyBorder="1" applyAlignment="1">
      <alignment horizontal="right" vertical="top" wrapText="1"/>
    </xf>
    <xf numFmtId="0" fontId="3" fillId="10" borderId="38" xfId="0" applyFont="1" applyFill="1" applyBorder="1" applyAlignment="1">
      <alignment vertical="top" wrapText="1"/>
    </xf>
    <xf numFmtId="1" fontId="3" fillId="10" borderId="38" xfId="0" applyNumberFormat="1" applyFont="1" applyFill="1" applyBorder="1" applyAlignment="1">
      <alignment vertical="top" wrapText="1"/>
    </xf>
    <xf numFmtId="0" fontId="3" fillId="10" borderId="38" xfId="1" applyNumberFormat="1" applyFont="1" applyFill="1" applyBorder="1" applyAlignment="1">
      <alignment horizontal="right" vertical="top" wrapText="1"/>
    </xf>
    <xf numFmtId="0" fontId="3" fillId="10" borderId="38" xfId="0" applyFont="1" applyFill="1" applyBorder="1" applyAlignment="1">
      <alignment horizontal="right" vertical="top" wrapText="1"/>
    </xf>
    <xf numFmtId="4" fontId="3" fillId="10" borderId="38" xfId="0" applyNumberFormat="1" applyFont="1" applyFill="1" applyBorder="1" applyAlignment="1">
      <alignment vertical="top" wrapText="1"/>
    </xf>
    <xf numFmtId="4" fontId="3" fillId="10" borderId="39" xfId="1" applyNumberFormat="1" applyFont="1" applyFill="1" applyBorder="1" applyAlignment="1">
      <alignment horizontal="right" vertical="top" wrapText="1"/>
    </xf>
    <xf numFmtId="0" fontId="3" fillId="0" borderId="20" xfId="0" applyFont="1" applyBorder="1" applyAlignment="1">
      <alignment horizontal="left" vertical="top" wrapText="1"/>
    </xf>
    <xf numFmtId="0" fontId="3" fillId="0" borderId="12" xfId="0" applyFont="1" applyBorder="1" applyAlignment="1">
      <alignment horizontal="left" vertical="top" wrapText="1"/>
    </xf>
    <xf numFmtId="4" fontId="3" fillId="0" borderId="13" xfId="1" applyNumberFormat="1" applyFont="1" applyFill="1" applyBorder="1" applyAlignment="1">
      <alignment horizontal="right" vertical="top" wrapText="1"/>
    </xf>
    <xf numFmtId="1" fontId="3" fillId="0" borderId="34" xfId="0" applyNumberFormat="1" applyFont="1" applyBorder="1" applyAlignment="1">
      <alignment vertical="top" wrapText="1"/>
    </xf>
    <xf numFmtId="0" fontId="3" fillId="10" borderId="36" xfId="0" applyFont="1" applyFill="1" applyBorder="1" applyAlignment="1">
      <alignment horizontal="left" vertical="top" wrapText="1"/>
    </xf>
    <xf numFmtId="4" fontId="3" fillId="10" borderId="37" xfId="0" applyNumberFormat="1" applyFont="1" applyFill="1" applyBorder="1" applyAlignment="1">
      <alignment vertical="top" wrapText="1"/>
    </xf>
    <xf numFmtId="3" fontId="3" fillId="10" borderId="37" xfId="0" applyNumberFormat="1" applyFont="1" applyFill="1" applyBorder="1" applyAlignment="1">
      <alignment horizontal="right" vertical="top" wrapText="1"/>
    </xf>
    <xf numFmtId="1" fontId="3" fillId="10" borderId="37" xfId="0" applyNumberFormat="1" applyFont="1" applyFill="1" applyBorder="1" applyAlignment="1">
      <alignment vertical="top" wrapText="1"/>
    </xf>
    <xf numFmtId="0" fontId="3" fillId="10" borderId="37" xfId="1" applyNumberFormat="1" applyFont="1" applyFill="1" applyBorder="1" applyAlignment="1">
      <alignment horizontal="right" vertical="top" wrapText="1"/>
    </xf>
    <xf numFmtId="0" fontId="3" fillId="10" borderId="37" xfId="0" applyFont="1" applyFill="1" applyBorder="1" applyAlignment="1">
      <alignment horizontal="right" vertical="top" wrapText="1"/>
    </xf>
    <xf numFmtId="4" fontId="3" fillId="10" borderId="40" xfId="1" applyNumberFormat="1" applyFont="1" applyFill="1" applyBorder="1" applyAlignment="1">
      <alignment horizontal="right" vertical="top" wrapText="1"/>
    </xf>
    <xf numFmtId="4" fontId="3" fillId="0" borderId="41" xfId="1" applyNumberFormat="1" applyFont="1" applyFill="1" applyBorder="1" applyAlignment="1">
      <alignment horizontal="right" vertical="top" wrapText="1"/>
    </xf>
    <xf numFmtId="0" fontId="3" fillId="9" borderId="36" xfId="0" applyFont="1" applyFill="1" applyBorder="1" applyAlignment="1">
      <alignment horizontal="left" vertical="top" wrapText="1"/>
    </xf>
    <xf numFmtId="3" fontId="3" fillId="9" borderId="37" xfId="0" applyNumberFormat="1" applyFont="1" applyFill="1" applyBorder="1" applyAlignment="1">
      <alignment vertical="top" wrapText="1"/>
    </xf>
    <xf numFmtId="0" fontId="3" fillId="9" borderId="37" xfId="0" applyFont="1" applyFill="1" applyBorder="1" applyAlignment="1">
      <alignment vertical="top" wrapText="1"/>
    </xf>
    <xf numFmtId="3" fontId="3" fillId="9" borderId="37" xfId="0" applyNumberFormat="1" applyFont="1" applyFill="1" applyBorder="1" applyAlignment="1">
      <alignment horizontal="right" vertical="top" wrapText="1"/>
    </xf>
    <xf numFmtId="0" fontId="3" fillId="9" borderId="37" xfId="1" applyNumberFormat="1" applyFont="1" applyFill="1" applyBorder="1" applyAlignment="1">
      <alignment horizontal="right" vertical="top" wrapText="1"/>
    </xf>
    <xf numFmtId="1" fontId="3" fillId="9" borderId="37" xfId="0" applyNumberFormat="1" applyFont="1" applyFill="1" applyBorder="1" applyAlignment="1">
      <alignment vertical="top" wrapText="1"/>
    </xf>
    <xf numFmtId="4" fontId="3" fillId="9" borderId="37" xfId="0" applyNumberFormat="1" applyFont="1" applyFill="1" applyBorder="1" applyAlignment="1">
      <alignment vertical="top" wrapText="1"/>
    </xf>
    <xf numFmtId="4" fontId="3" fillId="9" borderId="40" xfId="1" applyNumberFormat="1" applyFont="1" applyFill="1" applyBorder="1" applyAlignment="1">
      <alignment horizontal="right" vertical="top" wrapText="1"/>
    </xf>
    <xf numFmtId="164" fontId="3" fillId="3" borderId="1" xfId="0" applyNumberFormat="1" applyFont="1" applyFill="1" applyBorder="1" applyAlignment="1">
      <alignment vertical="top" wrapText="1"/>
    </xf>
    <xf numFmtId="0" fontId="3" fillId="0" borderId="26" xfId="0" applyFont="1" applyBorder="1" applyAlignment="1">
      <alignment horizontal="left" vertical="top" wrapText="1"/>
    </xf>
    <xf numFmtId="0" fontId="3" fillId="9" borderId="37" xfId="0" applyFont="1" applyFill="1" applyBorder="1" applyAlignment="1">
      <alignment horizontal="right" vertical="top" wrapText="1"/>
    </xf>
    <xf numFmtId="0" fontId="4" fillId="10" borderId="44" xfId="0" applyFont="1" applyFill="1" applyBorder="1" applyAlignment="1">
      <alignment vertical="center" wrapText="1"/>
    </xf>
    <xf numFmtId="3" fontId="3" fillId="10" borderId="38" xfId="0" applyNumberFormat="1" applyFont="1" applyFill="1" applyBorder="1" applyAlignment="1">
      <alignment vertical="top" wrapText="1"/>
    </xf>
    <xf numFmtId="3" fontId="3" fillId="0" borderId="45" xfId="0" applyNumberFormat="1" applyFont="1" applyBorder="1" applyAlignment="1">
      <alignment horizontal="right" vertical="top" wrapText="1"/>
    </xf>
    <xf numFmtId="0" fontId="3" fillId="0" borderId="38" xfId="0" applyFont="1" applyBorder="1" applyAlignment="1">
      <alignment vertical="top" wrapText="1"/>
    </xf>
    <xf numFmtId="1" fontId="3" fillId="0" borderId="38" xfId="0" applyNumberFormat="1" applyFont="1" applyBorder="1" applyAlignment="1">
      <alignment vertical="top" wrapText="1"/>
    </xf>
    <xf numFmtId="0" fontId="3" fillId="0" borderId="38" xfId="1" applyNumberFormat="1" applyFont="1" applyFill="1" applyBorder="1" applyAlignment="1">
      <alignment horizontal="right" vertical="top" wrapText="1"/>
    </xf>
    <xf numFmtId="0" fontId="3" fillId="0" borderId="38" xfId="0" applyFont="1" applyBorder="1" applyAlignment="1">
      <alignment horizontal="right" vertical="top" wrapText="1"/>
    </xf>
    <xf numFmtId="4" fontId="3" fillId="0" borderId="38" xfId="0" applyNumberFormat="1" applyFont="1" applyBorder="1" applyAlignment="1">
      <alignment vertical="top" wrapText="1"/>
    </xf>
    <xf numFmtId="4" fontId="3" fillId="0" borderId="39" xfId="1" applyNumberFormat="1" applyFont="1" applyFill="1" applyBorder="1" applyAlignment="1">
      <alignment horizontal="right" vertical="top" wrapText="1"/>
    </xf>
    <xf numFmtId="165" fontId="3" fillId="0" borderId="7" xfId="0" applyNumberFormat="1" applyFont="1" applyBorder="1" applyAlignment="1">
      <alignment vertical="top" wrapText="1"/>
    </xf>
    <xf numFmtId="164" fontId="3" fillId="6" borderId="1" xfId="0" applyNumberFormat="1" applyFont="1" applyFill="1" applyBorder="1" applyAlignment="1">
      <alignment vertical="top" wrapText="1"/>
    </xf>
    <xf numFmtId="0" fontId="3" fillId="6" borderId="7" xfId="0" applyFont="1" applyFill="1" applyBorder="1" applyAlignment="1">
      <alignment horizontal="left" vertical="top" wrapText="1"/>
    </xf>
    <xf numFmtId="3" fontId="3" fillId="6" borderId="7" xfId="0" applyNumberFormat="1" applyFont="1" applyFill="1" applyBorder="1" applyAlignment="1">
      <alignment vertical="top" wrapText="1"/>
    </xf>
    <xf numFmtId="0" fontId="3" fillId="6" borderId="7" xfId="0" applyFont="1" applyFill="1" applyBorder="1" applyAlignment="1">
      <alignment vertical="top" wrapText="1"/>
    </xf>
    <xf numFmtId="3" fontId="3" fillId="6" borderId="7" xfId="0" applyNumberFormat="1" applyFont="1" applyFill="1" applyBorder="1" applyAlignment="1">
      <alignment horizontal="right" vertical="top" wrapText="1"/>
    </xf>
    <xf numFmtId="1" fontId="3" fillId="6" borderId="7" xfId="0" applyNumberFormat="1" applyFont="1" applyFill="1" applyBorder="1" applyAlignment="1">
      <alignment vertical="top" wrapText="1"/>
    </xf>
    <xf numFmtId="0" fontId="3" fillId="6" borderId="7" xfId="1" applyNumberFormat="1" applyFont="1" applyFill="1" applyBorder="1" applyAlignment="1">
      <alignment horizontal="right" vertical="top" wrapText="1"/>
    </xf>
    <xf numFmtId="0" fontId="3" fillId="6" borderId="7" xfId="0" applyFont="1" applyFill="1" applyBorder="1" applyAlignment="1">
      <alignment horizontal="right" vertical="top" wrapText="1"/>
    </xf>
    <xf numFmtId="4" fontId="3" fillId="6" borderId="7" xfId="0" applyNumberFormat="1" applyFont="1" applyFill="1" applyBorder="1" applyAlignment="1">
      <alignment vertical="top" wrapText="1"/>
    </xf>
    <xf numFmtId="4" fontId="3" fillId="6" borderId="7" xfId="1" applyNumberFormat="1" applyFont="1" applyFill="1" applyBorder="1" applyAlignment="1">
      <alignment horizontal="right" vertical="top" wrapText="1"/>
    </xf>
    <xf numFmtId="0" fontId="2" fillId="11" borderId="27" xfId="0" applyFont="1" applyFill="1" applyBorder="1" applyAlignment="1">
      <alignment horizontal="left" vertical="top" wrapText="1"/>
    </xf>
    <xf numFmtId="3" fontId="3" fillId="11" borderId="18" xfId="0" applyNumberFormat="1" applyFont="1" applyFill="1" applyBorder="1" applyAlignment="1">
      <alignment horizontal="center" vertical="top" wrapText="1"/>
    </xf>
    <xf numFmtId="4" fontId="3" fillId="11" borderId="28" xfId="0" applyNumberFormat="1" applyFont="1" applyFill="1" applyBorder="1" applyAlignment="1">
      <alignment horizontal="center" vertical="top" wrapText="1"/>
    </xf>
    <xf numFmtId="0" fontId="3" fillId="11" borderId="28" xfId="0" applyFont="1" applyFill="1" applyBorder="1" applyAlignment="1">
      <alignment horizontal="center" vertical="top" wrapText="1"/>
    </xf>
    <xf numFmtId="3" fontId="3" fillId="11" borderId="28" xfId="0" applyNumberFormat="1" applyFont="1" applyFill="1" applyBorder="1" applyAlignment="1">
      <alignment horizontal="center" vertical="top" wrapText="1"/>
    </xf>
    <xf numFmtId="4" fontId="3" fillId="11" borderId="29" xfId="0" applyNumberFormat="1" applyFont="1" applyFill="1" applyBorder="1" applyAlignment="1">
      <alignment horizontal="center" vertical="top" wrapText="1"/>
    </xf>
    <xf numFmtId="0" fontId="2" fillId="12" borderId="21" xfId="0" applyFont="1" applyFill="1" applyBorder="1" applyAlignment="1">
      <alignment horizontal="left" vertical="top" wrapText="1"/>
    </xf>
    <xf numFmtId="3" fontId="2" fillId="12" borderId="7" xfId="0" applyNumberFormat="1" applyFont="1" applyFill="1" applyBorder="1" applyAlignment="1">
      <alignment horizontal="center" vertical="top" wrapText="1"/>
    </xf>
    <xf numFmtId="4" fontId="2" fillId="12" borderId="7" xfId="0" applyNumberFormat="1" applyFont="1" applyFill="1" applyBorder="1" applyAlignment="1">
      <alignment horizontal="center" vertical="top" wrapText="1"/>
    </xf>
    <xf numFmtId="0" fontId="2" fillId="12" borderId="7" xfId="0" applyFont="1" applyFill="1" applyBorder="1" applyAlignment="1">
      <alignment horizontal="center" vertical="top" wrapText="1"/>
    </xf>
    <xf numFmtId="0" fontId="2" fillId="11" borderId="27" xfId="0" applyFont="1" applyFill="1" applyBorder="1" applyAlignment="1">
      <alignment horizontal="left" vertical="top"/>
    </xf>
    <xf numFmtId="3" fontId="3" fillId="11" borderId="28" xfId="0" applyNumberFormat="1" applyFont="1" applyFill="1" applyBorder="1" applyAlignment="1">
      <alignment vertical="top" wrapText="1"/>
    </xf>
    <xf numFmtId="0" fontId="3" fillId="11" borderId="28" xfId="0" applyFont="1" applyFill="1" applyBorder="1" applyAlignment="1">
      <alignment vertical="top" wrapText="1"/>
    </xf>
    <xf numFmtId="3" fontId="3" fillId="11" borderId="28" xfId="0" applyNumberFormat="1" applyFont="1" applyFill="1" applyBorder="1" applyAlignment="1">
      <alignment horizontal="right" vertical="top" wrapText="1"/>
    </xf>
    <xf numFmtId="0" fontId="3" fillId="11" borderId="28" xfId="1" applyNumberFormat="1" applyFont="1" applyFill="1" applyBorder="1" applyAlignment="1">
      <alignment horizontal="right" vertical="top" wrapText="1"/>
    </xf>
    <xf numFmtId="0" fontId="3" fillId="11" borderId="28" xfId="0" applyFont="1" applyFill="1" applyBorder="1" applyAlignment="1">
      <alignment horizontal="right" vertical="top" wrapText="1"/>
    </xf>
    <xf numFmtId="1" fontId="3" fillId="11" borderId="28" xfId="0" applyNumberFormat="1" applyFont="1" applyFill="1" applyBorder="1" applyAlignment="1">
      <alignment vertical="top" wrapText="1"/>
    </xf>
    <xf numFmtId="4" fontId="3" fillId="11" borderId="28" xfId="0" applyNumberFormat="1" applyFont="1" applyFill="1" applyBorder="1" applyAlignment="1">
      <alignment vertical="top" wrapText="1"/>
    </xf>
    <xf numFmtId="4" fontId="3" fillId="11" borderId="29" xfId="1" applyNumberFormat="1" applyFont="1" applyFill="1" applyBorder="1" applyAlignment="1">
      <alignment horizontal="right" vertical="top" wrapText="1"/>
    </xf>
    <xf numFmtId="3" fontId="3" fillId="11" borderId="4" xfId="0" applyNumberFormat="1" applyFont="1" applyFill="1" applyBorder="1" applyAlignment="1">
      <alignment vertical="top" wrapText="1"/>
    </xf>
    <xf numFmtId="0" fontId="3" fillId="11" borderId="4" xfId="0" applyFont="1" applyFill="1" applyBorder="1" applyAlignment="1">
      <alignment vertical="top" wrapText="1"/>
    </xf>
    <xf numFmtId="3" fontId="3" fillId="11" borderId="4" xfId="0" applyNumberFormat="1" applyFont="1" applyFill="1" applyBorder="1" applyAlignment="1">
      <alignment horizontal="right" vertical="top" wrapText="1"/>
    </xf>
    <xf numFmtId="1" fontId="3" fillId="11" borderId="4" xfId="0" applyNumberFormat="1" applyFont="1" applyFill="1" applyBorder="1" applyAlignment="1">
      <alignment vertical="top" wrapText="1"/>
    </xf>
    <xf numFmtId="0" fontId="3" fillId="11" borderId="4" xfId="1" applyNumberFormat="1" applyFont="1" applyFill="1" applyBorder="1" applyAlignment="1">
      <alignment horizontal="right" vertical="top" wrapText="1"/>
    </xf>
    <xf numFmtId="0" fontId="3" fillId="11" borderId="4" xfId="0" applyFont="1" applyFill="1" applyBorder="1" applyAlignment="1">
      <alignment horizontal="right" vertical="top" wrapText="1"/>
    </xf>
    <xf numFmtId="4" fontId="3" fillId="11" borderId="4" xfId="0" applyNumberFormat="1" applyFont="1" applyFill="1" applyBorder="1" applyAlignment="1">
      <alignment vertical="top" wrapText="1"/>
    </xf>
    <xf numFmtId="4" fontId="3" fillId="11" borderId="1" xfId="1" applyNumberFormat="1" applyFont="1" applyFill="1" applyBorder="1" applyAlignment="1">
      <alignment horizontal="right" vertical="top" wrapText="1"/>
    </xf>
    <xf numFmtId="0" fontId="2" fillId="12" borderId="1" xfId="0" applyFont="1" applyFill="1" applyBorder="1" applyAlignment="1">
      <alignment horizontal="left" vertical="top" wrapText="1"/>
    </xf>
    <xf numFmtId="165" fontId="3" fillId="11" borderId="28" xfId="0" applyNumberFormat="1" applyFont="1" applyFill="1" applyBorder="1" applyAlignment="1">
      <alignment vertical="top" wrapText="1"/>
    </xf>
    <xf numFmtId="0" fontId="2" fillId="11" borderId="4" xfId="0" applyFont="1" applyFill="1" applyBorder="1" applyAlignment="1">
      <alignment horizontal="left" vertical="top" wrapText="1"/>
    </xf>
    <xf numFmtId="0" fontId="3" fillId="0" borderId="12" xfId="0" applyFont="1" applyFill="1" applyBorder="1" applyAlignment="1">
      <alignment horizontal="left" vertical="top" wrapText="1"/>
    </xf>
    <xf numFmtId="0" fontId="7" fillId="11" borderId="27" xfId="0" applyFont="1" applyFill="1" applyBorder="1" applyAlignment="1">
      <alignment vertical="top" wrapText="1"/>
    </xf>
    <xf numFmtId="0" fontId="4" fillId="0" borderId="20" xfId="0" applyFont="1" applyBorder="1" applyAlignment="1">
      <alignment vertical="top" wrapText="1"/>
    </xf>
    <xf numFmtId="0" fontId="2" fillId="11" borderId="9" xfId="0" applyFont="1" applyFill="1" applyBorder="1" applyAlignment="1">
      <alignment horizontal="left" vertical="top" wrapText="1"/>
    </xf>
    <xf numFmtId="3" fontId="3" fillId="11" borderId="10" xfId="0" applyNumberFormat="1" applyFont="1" applyFill="1" applyBorder="1" applyAlignment="1">
      <alignment vertical="top" wrapText="1"/>
    </xf>
    <xf numFmtId="0" fontId="3" fillId="11" borderId="10" xfId="0" applyFont="1" applyFill="1" applyBorder="1" applyAlignment="1">
      <alignment vertical="top" wrapText="1"/>
    </xf>
    <xf numFmtId="3" fontId="3" fillId="11" borderId="10" xfId="0" applyNumberFormat="1" applyFont="1" applyFill="1" applyBorder="1" applyAlignment="1">
      <alignment horizontal="right" vertical="top" wrapText="1"/>
    </xf>
    <xf numFmtId="0" fontId="3" fillId="11" borderId="10" xfId="1" applyNumberFormat="1" applyFont="1" applyFill="1" applyBorder="1" applyAlignment="1">
      <alignment horizontal="right" vertical="top" wrapText="1"/>
    </xf>
    <xf numFmtId="0" fontId="3" fillId="11" borderId="10" xfId="0" applyFont="1" applyFill="1" applyBorder="1" applyAlignment="1">
      <alignment horizontal="right" vertical="top" wrapText="1"/>
    </xf>
    <xf numFmtId="1" fontId="3" fillId="11" borderId="10" xfId="0" applyNumberFormat="1" applyFont="1" applyFill="1" applyBorder="1" applyAlignment="1">
      <alignment vertical="top" wrapText="1"/>
    </xf>
    <xf numFmtId="4" fontId="3" fillId="11" borderId="10" xfId="0" applyNumberFormat="1" applyFont="1" applyFill="1" applyBorder="1" applyAlignment="1">
      <alignment vertical="top" wrapText="1"/>
    </xf>
    <xf numFmtId="4" fontId="3" fillId="11" borderId="11" xfId="1" applyNumberFormat="1" applyFont="1" applyFill="1" applyBorder="1" applyAlignment="1">
      <alignment horizontal="right" vertical="top" wrapText="1"/>
    </xf>
    <xf numFmtId="0" fontId="7" fillId="11" borderId="27" xfId="0" applyFont="1" applyFill="1" applyBorder="1" applyAlignment="1">
      <alignment vertical="top"/>
    </xf>
    <xf numFmtId="0" fontId="3" fillId="0" borderId="20" xfId="0" applyFont="1" applyFill="1" applyBorder="1" applyAlignment="1">
      <alignment horizontal="left" vertical="top" wrapText="1"/>
    </xf>
    <xf numFmtId="0" fontId="4" fillId="0" borderId="0" xfId="0" applyFont="1" applyFill="1" applyBorder="1" applyAlignment="1">
      <alignment wrapText="1"/>
    </xf>
    <xf numFmtId="0" fontId="3" fillId="0" borderId="14" xfId="0" applyFont="1" applyBorder="1" applyAlignment="1">
      <alignment horizontal="left" vertical="top" wrapText="1"/>
    </xf>
    <xf numFmtId="0" fontId="3" fillId="0" borderId="15" xfId="0" applyFont="1" applyBorder="1" applyAlignment="1">
      <alignment vertical="top" wrapText="1"/>
    </xf>
    <xf numFmtId="4" fontId="3" fillId="0" borderId="15" xfId="0" applyNumberFormat="1" applyFont="1" applyBorder="1" applyAlignment="1">
      <alignment vertical="top"/>
    </xf>
    <xf numFmtId="0" fontId="3" fillId="0" borderId="15" xfId="0" applyFont="1" applyBorder="1" applyAlignment="1">
      <alignment horizontal="right" vertical="top" wrapText="1"/>
    </xf>
    <xf numFmtId="1" fontId="3" fillId="0" borderId="15" xfId="0" applyNumberFormat="1" applyFont="1" applyBorder="1" applyAlignment="1">
      <alignment vertical="top" wrapText="1"/>
    </xf>
    <xf numFmtId="3" fontId="5" fillId="0" borderId="15" xfId="0" applyNumberFormat="1" applyFont="1" applyBorder="1" applyAlignment="1">
      <alignment vertical="top" wrapText="1"/>
    </xf>
    <xf numFmtId="0" fontId="3" fillId="0" borderId="15" xfId="0" applyFont="1" applyBorder="1" applyAlignment="1">
      <alignment horizontal="left" vertical="top" wrapText="1"/>
    </xf>
    <xf numFmtId="164" fontId="3" fillId="0" borderId="8" xfId="0" applyNumberFormat="1" applyFont="1" applyFill="1" applyBorder="1" applyAlignment="1">
      <alignment vertical="top" wrapText="1"/>
    </xf>
    <xf numFmtId="0" fontId="10" fillId="0" borderId="2" xfId="0" applyFont="1" applyBorder="1" applyAlignment="1">
      <alignment horizontal="center" vertical="top" wrapText="1"/>
    </xf>
    <xf numFmtId="0" fontId="10" fillId="0" borderId="2" xfId="0" applyFont="1" applyBorder="1" applyAlignment="1">
      <alignment horizontal="left" vertical="top" wrapText="1"/>
    </xf>
    <xf numFmtId="0" fontId="11" fillId="0" borderId="2" xfId="0" applyFont="1" applyBorder="1" applyAlignment="1">
      <alignment horizontal="left" vertical="top" wrapText="1"/>
    </xf>
    <xf numFmtId="0" fontId="10" fillId="0" borderId="2" xfId="0" applyFont="1" applyBorder="1" applyAlignment="1">
      <alignment horizontal="left" vertical="top"/>
    </xf>
    <xf numFmtId="0" fontId="11" fillId="0" borderId="2" xfId="0" applyFont="1" applyBorder="1" applyAlignment="1">
      <alignment horizontal="left" vertical="top"/>
    </xf>
    <xf numFmtId="164" fontId="10" fillId="0" borderId="2" xfId="0" applyNumberFormat="1" applyFont="1" applyBorder="1" applyAlignment="1">
      <alignment horizontal="right" vertical="top"/>
    </xf>
    <xf numFmtId="164" fontId="11" fillId="0" borderId="2" xfId="0" applyNumberFormat="1" applyFont="1" applyBorder="1" applyAlignment="1">
      <alignment horizontal="right" vertical="top"/>
    </xf>
    <xf numFmtId="167" fontId="3" fillId="0" borderId="2" xfId="0" applyNumberFormat="1" applyFont="1" applyBorder="1" applyAlignment="1">
      <alignment vertical="top" wrapText="1"/>
    </xf>
    <xf numFmtId="168" fontId="3" fillId="0" borderId="2" xfId="0" applyNumberFormat="1" applyFont="1" applyBorder="1" applyAlignment="1">
      <alignment vertical="top" wrapText="1"/>
    </xf>
    <xf numFmtId="0" fontId="2" fillId="5" borderId="12" xfId="0" applyFont="1" applyFill="1" applyBorder="1" applyAlignment="1">
      <alignment vertical="top" wrapText="1"/>
    </xf>
    <xf numFmtId="3" fontId="5" fillId="0" borderId="5" xfId="0" applyNumberFormat="1" applyFont="1" applyBorder="1" applyAlignment="1">
      <alignment horizontal="left" vertical="top"/>
    </xf>
    <xf numFmtId="0" fontId="5" fillId="0" borderId="0" xfId="0" applyFont="1" applyBorder="1" applyAlignment="1">
      <alignment vertical="top" wrapText="1"/>
    </xf>
    <xf numFmtId="3" fontId="5" fillId="0" borderId="0" xfId="0" applyNumberFormat="1" applyFont="1" applyBorder="1" applyAlignment="1">
      <alignment vertical="top" wrapText="1"/>
    </xf>
    <xf numFmtId="4" fontId="12" fillId="0" borderId="21" xfId="0" applyNumberFormat="1" applyFont="1" applyFill="1" applyBorder="1" applyAlignment="1">
      <alignment vertical="top" wrapText="1"/>
    </xf>
    <xf numFmtId="4" fontId="12" fillId="0" borderId="8" xfId="0" applyNumberFormat="1" applyFont="1" applyBorder="1" applyAlignment="1">
      <alignment vertical="top" wrapText="1"/>
    </xf>
    <xf numFmtId="4" fontId="12" fillId="0" borderId="2" xfId="0" applyNumberFormat="1" applyFont="1" applyBorder="1" applyAlignment="1">
      <alignment vertical="top" wrapText="1"/>
    </xf>
    <xf numFmtId="0" fontId="10" fillId="0" borderId="6" xfId="0" applyFont="1" applyBorder="1" applyAlignment="1">
      <alignment horizontal="center" vertical="center" wrapText="1"/>
    </xf>
    <xf numFmtId="0" fontId="10" fillId="0" borderId="46" xfId="0" applyFont="1" applyBorder="1" applyAlignment="1">
      <alignment horizontal="center" vertical="center" wrapText="1"/>
    </xf>
    <xf numFmtId="0" fontId="10" fillId="13" borderId="46" xfId="0" applyFont="1" applyFill="1" applyBorder="1" applyAlignment="1">
      <alignment horizontal="center" vertical="center" wrapText="1"/>
    </xf>
    <xf numFmtId="0" fontId="10" fillId="14" borderId="46" xfId="0" applyFont="1" applyFill="1" applyBorder="1" applyAlignment="1">
      <alignment horizontal="center" vertical="center" wrapText="1"/>
    </xf>
    <xf numFmtId="0" fontId="10" fillId="0" borderId="47" xfId="0" applyFont="1" applyBorder="1" applyAlignment="1">
      <alignment horizontal="center" vertical="center"/>
    </xf>
    <xf numFmtId="0" fontId="10" fillId="0" borderId="39" xfId="0" applyFont="1" applyBorder="1" applyAlignment="1">
      <alignment vertical="center" wrapText="1"/>
    </xf>
    <xf numFmtId="0" fontId="3" fillId="0" borderId="39" xfId="0" applyFont="1" applyBorder="1" applyAlignment="1">
      <alignment horizontal="center" vertical="top"/>
    </xf>
    <xf numFmtId="8" fontId="4" fillId="0" borderId="39" xfId="0" applyNumberFormat="1" applyFont="1" applyBorder="1" applyAlignment="1">
      <alignment horizontal="center" vertical="top"/>
    </xf>
    <xf numFmtId="0" fontId="10" fillId="0" borderId="47" xfId="0" applyFont="1" applyFill="1" applyBorder="1" applyAlignment="1">
      <alignment horizontal="center" vertical="center"/>
    </xf>
    <xf numFmtId="0" fontId="10" fillId="0" borderId="39" xfId="0" applyFont="1" applyFill="1" applyBorder="1" applyAlignment="1">
      <alignment vertical="center" wrapText="1"/>
    </xf>
    <xf numFmtId="0" fontId="3" fillId="0" borderId="39" xfId="0" applyFont="1" applyFill="1" applyBorder="1" applyAlignment="1">
      <alignment horizontal="center" vertical="top"/>
    </xf>
    <xf numFmtId="8" fontId="4" fillId="0" borderId="39" xfId="0" applyNumberFormat="1" applyFont="1" applyFill="1" applyBorder="1" applyAlignment="1">
      <alignment horizontal="center" vertical="top"/>
    </xf>
    <xf numFmtId="0" fontId="10" fillId="15" borderId="47" xfId="0" applyFont="1" applyFill="1" applyBorder="1" applyAlignment="1">
      <alignment horizontal="center" vertical="center"/>
    </xf>
    <xf numFmtId="0" fontId="10" fillId="15" borderId="39" xfId="0" applyFont="1" applyFill="1" applyBorder="1" applyAlignment="1">
      <alignment vertical="center" wrapText="1"/>
    </xf>
    <xf numFmtId="0" fontId="3" fillId="15" borderId="39" xfId="0" applyFont="1" applyFill="1" applyBorder="1" applyAlignment="1">
      <alignment horizontal="center" vertical="top"/>
    </xf>
    <xf numFmtId="8" fontId="4" fillId="15" borderId="39" xfId="0" applyNumberFormat="1" applyFont="1" applyFill="1" applyBorder="1" applyAlignment="1">
      <alignment horizontal="center" vertical="top"/>
    </xf>
    <xf numFmtId="3" fontId="3" fillId="6" borderId="2" xfId="0" applyNumberFormat="1" applyFont="1" applyFill="1" applyBorder="1" applyAlignment="1">
      <alignment horizontal="center" vertical="top" wrapText="1"/>
    </xf>
    <xf numFmtId="3" fontId="3" fillId="0" borderId="7" xfId="0" applyNumberFormat="1" applyFont="1" applyBorder="1" applyAlignment="1">
      <alignment horizontal="center" vertical="top" wrapText="1"/>
    </xf>
    <xf numFmtId="0" fontId="3" fillId="0" borderId="7" xfId="0" applyFont="1" applyBorder="1" applyAlignment="1">
      <alignment horizontal="center" vertical="top" wrapText="1"/>
    </xf>
    <xf numFmtId="4" fontId="3" fillId="0" borderId="2" xfId="0" applyNumberFormat="1" applyFont="1" applyBorder="1" applyAlignment="1">
      <alignment horizontal="center" vertical="top" wrapText="1"/>
    </xf>
    <xf numFmtId="1" fontId="3" fillId="0" borderId="2" xfId="0" applyNumberFormat="1" applyFont="1" applyBorder="1" applyAlignment="1">
      <alignment horizontal="center" vertical="top" wrapText="1"/>
    </xf>
    <xf numFmtId="165" fontId="3" fillId="0" borderId="2" xfId="0" applyNumberFormat="1" applyFont="1" applyBorder="1" applyAlignment="1">
      <alignment horizontal="center" vertical="top" wrapText="1"/>
    </xf>
    <xf numFmtId="1" fontId="3" fillId="6" borderId="2" xfId="0" applyNumberFormat="1" applyFont="1" applyFill="1" applyBorder="1" applyAlignment="1">
      <alignment horizontal="center" vertical="top" wrapText="1"/>
    </xf>
    <xf numFmtId="1" fontId="3" fillId="0" borderId="7" xfId="0" applyNumberFormat="1" applyFont="1" applyBorder="1" applyAlignment="1">
      <alignment horizontal="center" vertical="top" wrapText="1"/>
    </xf>
    <xf numFmtId="164" fontId="3" fillId="0" borderId="2" xfId="0" applyNumberFormat="1" applyFont="1" applyBorder="1" applyAlignment="1">
      <alignment horizontal="center" vertical="top" wrapText="1"/>
    </xf>
    <xf numFmtId="164" fontId="3" fillId="0" borderId="2" xfId="0" applyNumberFormat="1" applyFont="1" applyFill="1" applyBorder="1" applyAlignment="1">
      <alignment horizontal="center" vertical="top" wrapText="1"/>
    </xf>
    <xf numFmtId="4" fontId="3" fillId="0" borderId="2" xfId="1" applyNumberFormat="1" applyFont="1" applyFill="1" applyBorder="1" applyAlignment="1">
      <alignment horizontal="center" vertical="top" wrapText="1"/>
    </xf>
    <xf numFmtId="4" fontId="3" fillId="0" borderId="7" xfId="0" applyNumberFormat="1" applyFont="1" applyBorder="1" applyAlignment="1">
      <alignment horizontal="center" vertical="top" wrapText="1"/>
    </xf>
    <xf numFmtId="164" fontId="3" fillId="0" borderId="7" xfId="0" applyNumberFormat="1" applyFont="1" applyBorder="1" applyAlignment="1">
      <alignment horizontal="center" vertical="top" wrapText="1"/>
    </xf>
    <xf numFmtId="4" fontId="5" fillId="0" borderId="2" xfId="0" applyNumberFormat="1" applyFont="1" applyBorder="1" applyAlignment="1">
      <alignment horizontal="center" vertical="top" wrapText="1"/>
    </xf>
    <xf numFmtId="8" fontId="3" fillId="0" borderId="2" xfId="0" applyNumberFormat="1" applyFont="1" applyBorder="1" applyAlignment="1">
      <alignment horizontal="center" vertical="top" wrapText="1"/>
    </xf>
    <xf numFmtId="0" fontId="3" fillId="0" borderId="1" xfId="0" applyFont="1" applyFill="1" applyBorder="1" applyAlignment="1">
      <alignment vertical="top" wrapText="1"/>
    </xf>
    <xf numFmtId="0" fontId="3" fillId="0" borderId="0" xfId="0" applyFont="1" applyFill="1" applyAlignment="1">
      <alignment horizontal="center" vertical="top" wrapText="1"/>
    </xf>
    <xf numFmtId="0" fontId="3" fillId="0" borderId="1" xfId="0" applyFont="1" applyBorder="1" applyAlignment="1">
      <alignment vertical="top" wrapText="1"/>
    </xf>
    <xf numFmtId="0" fontId="2" fillId="0" borderId="1" xfId="0" applyFont="1" applyBorder="1" applyAlignment="1">
      <alignment horizontal="left" vertical="top" wrapText="1"/>
    </xf>
    <xf numFmtId="0" fontId="3" fillId="0" borderId="8" xfId="0" applyFont="1" applyBorder="1" applyAlignment="1">
      <alignment horizontal="center" vertical="top"/>
    </xf>
    <xf numFmtId="0" fontId="3" fillId="0" borderId="2" xfId="0" applyFont="1" applyFill="1" applyBorder="1" applyAlignment="1">
      <alignment vertical="top"/>
    </xf>
    <xf numFmtId="164" fontId="3" fillId="0" borderId="7" xfId="0" applyNumberFormat="1" applyFont="1" applyFill="1" applyBorder="1" applyAlignment="1">
      <alignment horizontal="center" vertical="top" wrapText="1"/>
    </xf>
    <xf numFmtId="0" fontId="3" fillId="0" borderId="21" xfId="0" applyFont="1" applyBorder="1" applyAlignment="1">
      <alignment horizontal="left" vertical="top" wrapText="1"/>
    </xf>
    <xf numFmtId="3" fontId="3" fillId="0" borderId="21" xfId="0" applyNumberFormat="1" applyFont="1" applyBorder="1" applyAlignment="1">
      <alignment horizontal="center" vertical="top" wrapText="1"/>
    </xf>
    <xf numFmtId="0" fontId="3" fillId="0" borderId="21" xfId="0" applyFont="1" applyBorder="1" applyAlignment="1">
      <alignment horizontal="center" vertical="top" wrapText="1"/>
    </xf>
    <xf numFmtId="1" fontId="3" fillId="0" borderId="21" xfId="0" applyNumberFormat="1" applyFont="1" applyBorder="1" applyAlignment="1">
      <alignment horizontal="center" vertical="top" wrapText="1"/>
    </xf>
    <xf numFmtId="4" fontId="3" fillId="0" borderId="21" xfId="0" applyNumberFormat="1" applyFont="1" applyBorder="1" applyAlignment="1">
      <alignment horizontal="center" vertical="top" wrapText="1"/>
    </xf>
    <xf numFmtId="4" fontId="3" fillId="0" borderId="21" xfId="1" applyNumberFormat="1" applyFont="1" applyFill="1" applyBorder="1" applyAlignment="1">
      <alignment horizontal="center" vertical="top" wrapText="1"/>
    </xf>
    <xf numFmtId="164" fontId="3" fillId="0" borderId="21" xfId="0" applyNumberFormat="1" applyFont="1" applyBorder="1" applyAlignment="1">
      <alignment horizontal="center" vertical="top" wrapText="1"/>
    </xf>
    <xf numFmtId="164" fontId="3" fillId="0" borderId="21" xfId="0" applyNumberFormat="1" applyFont="1" applyFill="1" applyBorder="1" applyAlignment="1">
      <alignment horizontal="center" vertical="top" wrapText="1"/>
    </xf>
    <xf numFmtId="0" fontId="4" fillId="0" borderId="48" xfId="0" applyFont="1" applyBorder="1" applyAlignment="1">
      <alignment vertical="top" wrapText="1"/>
    </xf>
    <xf numFmtId="3" fontId="3" fillId="0" borderId="8" xfId="0" applyNumberFormat="1" applyFont="1" applyBorder="1" applyAlignment="1">
      <alignment horizontal="center" vertical="top" wrapText="1"/>
    </xf>
    <xf numFmtId="0" fontId="3" fillId="0" borderId="8" xfId="0" applyFont="1" applyBorder="1" applyAlignment="1">
      <alignment horizontal="center" vertical="top" wrapText="1"/>
    </xf>
    <xf numFmtId="1" fontId="3" fillId="0" borderId="8" xfId="0" applyNumberFormat="1" applyFont="1" applyBorder="1" applyAlignment="1">
      <alignment horizontal="center" vertical="top" wrapText="1"/>
    </xf>
    <xf numFmtId="4" fontId="3" fillId="0" borderId="8" xfId="0" applyNumberFormat="1" applyFont="1" applyBorder="1" applyAlignment="1">
      <alignment horizontal="center" vertical="top" wrapText="1"/>
    </xf>
    <xf numFmtId="4" fontId="3" fillId="0" borderId="8" xfId="1" applyNumberFormat="1" applyFont="1" applyFill="1" applyBorder="1" applyAlignment="1">
      <alignment horizontal="center" vertical="top" wrapText="1"/>
    </xf>
    <xf numFmtId="164" fontId="3" fillId="0" borderId="8" xfId="0" applyNumberFormat="1" applyFont="1" applyBorder="1" applyAlignment="1">
      <alignment horizontal="center" vertical="top" wrapText="1"/>
    </xf>
    <xf numFmtId="164" fontId="3" fillId="0" borderId="8" xfId="0" applyNumberFormat="1" applyFont="1" applyFill="1" applyBorder="1" applyAlignment="1">
      <alignment horizontal="center" vertical="top" wrapText="1"/>
    </xf>
    <xf numFmtId="3" fontId="3" fillId="6" borderId="7" xfId="0" applyNumberFormat="1" applyFont="1" applyFill="1" applyBorder="1" applyAlignment="1">
      <alignment horizontal="center" vertical="top" wrapText="1"/>
    </xf>
    <xf numFmtId="1"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wrapText="1"/>
    </xf>
    <xf numFmtId="1" fontId="3" fillId="0" borderId="7" xfId="0" applyNumberFormat="1" applyFont="1" applyFill="1" applyBorder="1" applyAlignment="1">
      <alignment horizontal="center" vertical="top" wrapText="1"/>
    </xf>
    <xf numFmtId="164" fontId="3" fillId="0" borderId="8" xfId="0" applyNumberFormat="1" applyFont="1" applyBorder="1" applyAlignment="1">
      <alignment vertical="top" wrapText="1"/>
    </xf>
    <xf numFmtId="0" fontId="4" fillId="0" borderId="7" xfId="0" applyFont="1" applyBorder="1" applyAlignment="1">
      <alignment vertical="center" wrapText="1"/>
    </xf>
    <xf numFmtId="3" fontId="3" fillId="0" borderId="49" xfId="0" applyNumberFormat="1" applyFont="1" applyBorder="1" applyAlignment="1">
      <alignment horizontal="center" vertical="top" wrapText="1"/>
    </xf>
    <xf numFmtId="0" fontId="4" fillId="0" borderId="8" xfId="0" applyFont="1" applyBorder="1" applyAlignment="1">
      <alignment vertical="top" wrapText="1"/>
    </xf>
    <xf numFmtId="3" fontId="3" fillId="0" borderId="25" xfId="0" applyNumberFormat="1" applyFont="1" applyBorder="1" applyAlignment="1">
      <alignment horizontal="center" vertical="top" wrapText="1"/>
    </xf>
    <xf numFmtId="0" fontId="3" fillId="0" borderId="21" xfId="0" applyFont="1" applyFill="1" applyBorder="1" applyAlignment="1">
      <alignment horizontal="center" vertical="top" wrapText="1"/>
    </xf>
    <xf numFmtId="0" fontId="3" fillId="0" borderId="1" xfId="0" applyFont="1" applyFill="1" applyBorder="1" applyAlignment="1">
      <alignment horizontal="center" vertical="top"/>
    </xf>
    <xf numFmtId="3" fontId="2" fillId="0" borderId="7" xfId="0" applyNumberFormat="1" applyFont="1" applyFill="1" applyBorder="1" applyAlignment="1">
      <alignment horizontal="center" vertical="top" wrapText="1"/>
    </xf>
    <xf numFmtId="4" fontId="2" fillId="0" borderId="7" xfId="0" applyNumberFormat="1" applyFont="1" applyFill="1" applyBorder="1" applyAlignment="1">
      <alignment horizontal="center" vertical="top" wrapText="1"/>
    </xf>
    <xf numFmtId="0" fontId="2" fillId="0" borderId="7" xfId="0" applyFont="1" applyFill="1" applyBorder="1" applyAlignment="1">
      <alignment horizontal="center" vertical="top" wrapText="1"/>
    </xf>
    <xf numFmtId="3" fontId="2" fillId="0" borderId="7" xfId="0" applyNumberFormat="1" applyFont="1" applyBorder="1" applyAlignment="1">
      <alignment horizontal="center" vertical="top" wrapText="1"/>
    </xf>
    <xf numFmtId="0" fontId="2" fillId="0" borderId="7" xfId="0" applyFont="1" applyBorder="1" applyAlignment="1">
      <alignment horizontal="center" vertical="top" wrapText="1"/>
    </xf>
    <xf numFmtId="2" fontId="3" fillId="0" borderId="21" xfId="0" applyNumberFormat="1" applyFont="1" applyBorder="1" applyAlignment="1">
      <alignment horizontal="center" vertical="top" wrapText="1"/>
    </xf>
    <xf numFmtId="4" fontId="3" fillId="0" borderId="21" xfId="0" applyNumberFormat="1" applyFont="1" applyFill="1" applyBorder="1" applyAlignment="1">
      <alignment horizontal="center" vertical="top" wrapText="1"/>
    </xf>
    <xf numFmtId="4" fontId="2" fillId="6" borderId="7" xfId="0" applyNumberFormat="1" applyFont="1" applyFill="1" applyBorder="1" applyAlignment="1">
      <alignment horizontal="center" vertical="top" wrapText="1"/>
    </xf>
    <xf numFmtId="2" fontId="3" fillId="6" borderId="21" xfId="0" applyNumberFormat="1" applyFont="1" applyFill="1" applyBorder="1" applyAlignment="1">
      <alignment horizontal="center" vertical="top" wrapText="1"/>
    </xf>
    <xf numFmtId="3" fontId="3" fillId="6" borderId="21" xfId="0" applyNumberFormat="1" applyFont="1" applyFill="1" applyBorder="1" applyAlignment="1">
      <alignment horizontal="center" vertical="top" wrapText="1"/>
    </xf>
    <xf numFmtId="1" fontId="3" fillId="6" borderId="8" xfId="0" applyNumberFormat="1" applyFont="1" applyFill="1" applyBorder="1" applyAlignment="1">
      <alignment horizontal="center" vertical="top" wrapText="1"/>
    </xf>
    <xf numFmtId="3" fontId="3" fillId="6" borderId="8" xfId="0" applyNumberFormat="1" applyFont="1" applyFill="1" applyBorder="1" applyAlignment="1">
      <alignment horizontal="center" vertical="top" wrapText="1"/>
    </xf>
    <xf numFmtId="165" fontId="3" fillId="6" borderId="2" xfId="0" applyNumberFormat="1" applyFont="1" applyFill="1" applyBorder="1" applyAlignment="1">
      <alignment horizontal="center" vertical="top" wrapText="1"/>
    </xf>
    <xf numFmtId="0" fontId="3" fillId="16" borderId="2" xfId="0" applyFont="1" applyFill="1" applyBorder="1" applyAlignment="1">
      <alignment horizontal="left" vertical="top" wrapText="1"/>
    </xf>
    <xf numFmtId="3" fontId="3" fillId="16" borderId="2" xfId="0" applyNumberFormat="1" applyFont="1" applyFill="1" applyBorder="1" applyAlignment="1">
      <alignment horizontal="center" vertical="top" wrapText="1"/>
    </xf>
    <xf numFmtId="0" fontId="3" fillId="16" borderId="2" xfId="0" applyFont="1" applyFill="1" applyBorder="1" applyAlignment="1">
      <alignment horizontal="center" vertical="top" wrapText="1"/>
    </xf>
    <xf numFmtId="1" fontId="3" fillId="16" borderId="2" xfId="0" applyNumberFormat="1" applyFont="1" applyFill="1" applyBorder="1" applyAlignment="1">
      <alignment horizontal="center" vertical="top" wrapText="1"/>
    </xf>
    <xf numFmtId="0" fontId="3" fillId="16" borderId="2" xfId="1" applyNumberFormat="1" applyFont="1" applyFill="1" applyBorder="1" applyAlignment="1">
      <alignment horizontal="center" vertical="top" wrapText="1"/>
    </xf>
    <xf numFmtId="4" fontId="3" fillId="16" borderId="2" xfId="0" applyNumberFormat="1" applyFont="1" applyFill="1" applyBorder="1" applyAlignment="1">
      <alignment horizontal="center" vertical="top" wrapText="1"/>
    </xf>
    <xf numFmtId="4" fontId="3" fillId="16" borderId="2" xfId="1" applyNumberFormat="1" applyFont="1" applyFill="1" applyBorder="1" applyAlignment="1">
      <alignment horizontal="center" vertical="top" wrapText="1"/>
    </xf>
    <xf numFmtId="164" fontId="3" fillId="16" borderId="2" xfId="0" applyNumberFormat="1" applyFont="1" applyFill="1" applyBorder="1" applyAlignment="1">
      <alignment horizontal="center" vertical="top" wrapText="1"/>
    </xf>
    <xf numFmtId="0" fontId="3" fillId="16" borderId="7" xfId="0" applyFont="1" applyFill="1" applyBorder="1" applyAlignment="1">
      <alignment horizontal="left" vertical="top" wrapText="1"/>
    </xf>
    <xf numFmtId="3" fontId="3" fillId="16" borderId="7" xfId="0" applyNumberFormat="1" applyFont="1" applyFill="1" applyBorder="1" applyAlignment="1">
      <alignment horizontal="center" vertical="top" wrapText="1"/>
    </xf>
    <xf numFmtId="0" fontId="3" fillId="16" borderId="7" xfId="0" applyFont="1" applyFill="1" applyBorder="1" applyAlignment="1">
      <alignment horizontal="center" vertical="top" wrapText="1"/>
    </xf>
    <xf numFmtId="1" fontId="3" fillId="16" borderId="7" xfId="0" applyNumberFormat="1" applyFont="1" applyFill="1" applyBorder="1" applyAlignment="1">
      <alignment horizontal="center" vertical="top" wrapText="1"/>
    </xf>
    <xf numFmtId="0" fontId="3" fillId="16" borderId="7" xfId="1" applyNumberFormat="1" applyFont="1" applyFill="1" applyBorder="1" applyAlignment="1">
      <alignment horizontal="center" vertical="top" wrapText="1"/>
    </xf>
    <xf numFmtId="4" fontId="3" fillId="16" borderId="7" xfId="0" applyNumberFormat="1" applyFont="1" applyFill="1" applyBorder="1" applyAlignment="1">
      <alignment horizontal="center" vertical="top" wrapText="1"/>
    </xf>
    <xf numFmtId="4" fontId="3" fillId="16" borderId="7" xfId="1" applyNumberFormat="1" applyFont="1" applyFill="1" applyBorder="1" applyAlignment="1">
      <alignment horizontal="center" vertical="top" wrapText="1"/>
    </xf>
    <xf numFmtId="164" fontId="3" fillId="16" borderId="7" xfId="0" applyNumberFormat="1" applyFont="1" applyFill="1" applyBorder="1" applyAlignment="1">
      <alignment horizontal="center" vertical="top" wrapText="1"/>
    </xf>
    <xf numFmtId="4" fontId="3" fillId="11" borderId="21" xfId="0" applyNumberFormat="1" applyFont="1" applyFill="1" applyBorder="1" applyAlignment="1">
      <alignment horizontal="center" vertical="top" wrapText="1"/>
    </xf>
    <xf numFmtId="4" fontId="3" fillId="11" borderId="8" xfId="0" applyNumberFormat="1" applyFont="1" applyFill="1" applyBorder="1" applyAlignment="1">
      <alignment horizontal="center" vertical="top" wrapText="1"/>
    </xf>
    <xf numFmtId="4" fontId="3" fillId="11" borderId="2" xfId="0" applyNumberFormat="1" applyFont="1" applyFill="1" applyBorder="1" applyAlignment="1">
      <alignment horizontal="center" vertical="top" wrapText="1"/>
    </xf>
    <xf numFmtId="4" fontId="3" fillId="11" borderId="7" xfId="0" applyNumberFormat="1" applyFont="1" applyFill="1" applyBorder="1" applyAlignment="1">
      <alignment horizontal="center" vertical="top" wrapText="1"/>
    </xf>
    <xf numFmtId="4" fontId="3" fillId="0" borderId="2" xfId="0" applyNumberFormat="1" applyFont="1" applyBorder="1" applyAlignment="1">
      <alignment horizontal="center" vertical="top"/>
    </xf>
    <xf numFmtId="4" fontId="2" fillId="11" borderId="7" xfId="0" applyNumberFormat="1" applyFont="1" applyFill="1" applyBorder="1" applyAlignment="1">
      <alignment horizontal="center" vertical="top" wrapText="1"/>
    </xf>
    <xf numFmtId="3" fontId="3" fillId="17" borderId="21" xfId="0" applyNumberFormat="1" applyFont="1" applyFill="1" applyBorder="1" applyAlignment="1">
      <alignment horizontal="center" vertical="top" wrapText="1"/>
    </xf>
    <xf numFmtId="3" fontId="3" fillId="17" borderId="8" xfId="0" applyNumberFormat="1" applyFont="1" applyFill="1" applyBorder="1" applyAlignment="1">
      <alignment horizontal="center" vertical="top" wrapText="1"/>
    </xf>
    <xf numFmtId="3" fontId="3" fillId="17" borderId="2" xfId="0" applyNumberFormat="1" applyFont="1" applyFill="1" applyBorder="1" applyAlignment="1">
      <alignment horizontal="center" vertical="top" wrapText="1"/>
    </xf>
    <xf numFmtId="3" fontId="3" fillId="17" borderId="7" xfId="0" applyNumberFormat="1" applyFont="1" applyFill="1" applyBorder="1" applyAlignment="1">
      <alignment horizontal="center" vertical="top" wrapText="1"/>
    </xf>
    <xf numFmtId="1" fontId="3" fillId="17" borderId="21" xfId="0" applyNumberFormat="1" applyFont="1" applyFill="1" applyBorder="1" applyAlignment="1">
      <alignment horizontal="center" vertical="top" wrapText="1"/>
    </xf>
    <xf numFmtId="4" fontId="2" fillId="2" borderId="7" xfId="0" applyNumberFormat="1" applyFont="1" applyFill="1" applyBorder="1" applyAlignment="1">
      <alignment horizontal="center" vertical="top" wrapText="1"/>
    </xf>
    <xf numFmtId="164" fontId="3" fillId="2" borderId="21" xfId="0" applyNumberFormat="1" applyFont="1" applyFill="1" applyBorder="1" applyAlignment="1">
      <alignment horizontal="center" vertical="top" wrapText="1"/>
    </xf>
    <xf numFmtId="164" fontId="3" fillId="2" borderId="8" xfId="0" applyNumberFormat="1" applyFont="1" applyFill="1" applyBorder="1" applyAlignment="1">
      <alignment horizontal="center" vertical="top" wrapText="1"/>
    </xf>
    <xf numFmtId="164" fontId="3" fillId="2" borderId="2" xfId="0" applyNumberFormat="1" applyFont="1" applyFill="1" applyBorder="1" applyAlignment="1">
      <alignment horizontal="center" vertical="top" wrapText="1"/>
    </xf>
    <xf numFmtId="164" fontId="3" fillId="2" borderId="7" xfId="0" applyNumberFormat="1" applyFont="1" applyFill="1" applyBorder="1" applyAlignment="1">
      <alignment horizontal="center" vertical="top" wrapText="1"/>
    </xf>
    <xf numFmtId="164" fontId="3" fillId="2" borderId="8" xfId="0" applyNumberFormat="1" applyFont="1" applyFill="1" applyBorder="1" applyAlignment="1">
      <alignment vertical="top" wrapText="1"/>
    </xf>
    <xf numFmtId="164" fontId="3" fillId="2" borderId="2" xfId="0" applyNumberFormat="1" applyFont="1" applyFill="1" applyBorder="1" applyAlignment="1">
      <alignment vertical="top" wrapText="1"/>
    </xf>
    <xf numFmtId="3" fontId="3" fillId="0" borderId="3" xfId="0" applyNumberFormat="1" applyFont="1" applyFill="1" applyBorder="1" applyAlignment="1">
      <alignment vertical="top" wrapText="1"/>
    </xf>
    <xf numFmtId="3" fontId="3" fillId="0" borderId="4" xfId="0" applyNumberFormat="1" applyFont="1" applyFill="1" applyBorder="1" applyAlignment="1">
      <alignment vertical="top" wrapText="1"/>
    </xf>
    <xf numFmtId="0" fontId="3" fillId="0" borderId="4" xfId="0" applyFont="1" applyFill="1" applyBorder="1" applyAlignment="1">
      <alignment vertical="top" wrapText="1"/>
    </xf>
    <xf numFmtId="3" fontId="3" fillId="0" borderId="4" xfId="0" applyNumberFormat="1" applyFont="1" applyFill="1" applyBorder="1" applyAlignment="1">
      <alignment horizontal="right" vertical="top" wrapText="1"/>
    </xf>
    <xf numFmtId="1" fontId="3" fillId="0" borderId="4" xfId="0" applyNumberFormat="1" applyFont="1" applyFill="1" applyBorder="1" applyAlignment="1">
      <alignment vertical="top" wrapText="1"/>
    </xf>
    <xf numFmtId="0" fontId="3" fillId="0" borderId="4" xfId="0" applyFont="1" applyFill="1" applyBorder="1" applyAlignment="1">
      <alignment horizontal="right" vertical="top" wrapText="1"/>
    </xf>
    <xf numFmtId="4" fontId="3" fillId="0" borderId="4" xfId="0" applyNumberFormat="1" applyFont="1" applyFill="1" applyBorder="1" applyAlignment="1">
      <alignment vertical="top" wrapText="1"/>
    </xf>
    <xf numFmtId="4" fontId="3" fillId="0" borderId="4" xfId="1" applyNumberFormat="1" applyFont="1" applyFill="1" applyBorder="1" applyAlignment="1">
      <alignment horizontal="right" vertical="top" wrapText="1"/>
    </xf>
    <xf numFmtId="164" fontId="3" fillId="0" borderId="4" xfId="0" applyNumberFormat="1" applyFont="1" applyFill="1" applyBorder="1" applyAlignment="1">
      <alignment vertical="top" wrapText="1"/>
    </xf>
    <xf numFmtId="0" fontId="3" fillId="0" borderId="17" xfId="0" applyFont="1" applyFill="1" applyBorder="1" applyAlignment="1">
      <alignment horizontal="left" vertical="top" wrapText="1"/>
    </xf>
    <xf numFmtId="0" fontId="3" fillId="0" borderId="3" xfId="0" applyFont="1" applyBorder="1" applyAlignment="1">
      <alignment horizontal="left" vertical="top" wrapText="1"/>
    </xf>
    <xf numFmtId="164" fontId="3" fillId="2" borderId="7" xfId="0" applyNumberFormat="1" applyFont="1" applyFill="1" applyBorder="1" applyAlignment="1">
      <alignment vertical="top" wrapText="1"/>
    </xf>
    <xf numFmtId="3" fontId="3" fillId="16" borderId="8" xfId="0" applyNumberFormat="1" applyFont="1" applyFill="1" applyBorder="1" applyAlignment="1">
      <alignment horizontal="center" vertical="top" wrapText="1"/>
    </xf>
    <xf numFmtId="0" fontId="3" fillId="16" borderId="8" xfId="0" applyFont="1" applyFill="1" applyBorder="1" applyAlignment="1">
      <alignment horizontal="center" vertical="top" wrapText="1"/>
    </xf>
    <xf numFmtId="1" fontId="3" fillId="16" borderId="8" xfId="0" applyNumberFormat="1" applyFont="1" applyFill="1" applyBorder="1" applyAlignment="1">
      <alignment horizontal="center" vertical="top" wrapText="1"/>
    </xf>
    <xf numFmtId="0" fontId="3" fillId="16" borderId="8" xfId="1" applyNumberFormat="1" applyFont="1" applyFill="1" applyBorder="1" applyAlignment="1">
      <alignment horizontal="center" vertical="top" wrapText="1"/>
    </xf>
    <xf numFmtId="4" fontId="3" fillId="16" borderId="8" xfId="0" applyNumberFormat="1" applyFont="1" applyFill="1" applyBorder="1" applyAlignment="1">
      <alignment horizontal="center" vertical="top" wrapText="1"/>
    </xf>
    <xf numFmtId="4" fontId="3" fillId="16" borderId="8" xfId="1" applyNumberFormat="1" applyFont="1" applyFill="1" applyBorder="1" applyAlignment="1">
      <alignment horizontal="center" vertical="top" wrapText="1"/>
    </xf>
    <xf numFmtId="164" fontId="3" fillId="16" borderId="8" xfId="0" applyNumberFormat="1" applyFont="1" applyFill="1" applyBorder="1" applyAlignment="1">
      <alignment horizontal="center" vertical="top" wrapText="1"/>
    </xf>
    <xf numFmtId="164" fontId="3" fillId="0" borderId="4" xfId="0" applyNumberFormat="1" applyFont="1" applyBorder="1" applyAlignment="1">
      <alignment vertical="top" wrapText="1"/>
    </xf>
    <xf numFmtId="0" fontId="2" fillId="18" borderId="7" xfId="0" applyFont="1" applyFill="1" applyBorder="1" applyAlignment="1">
      <alignment horizontal="center" vertical="top" wrapText="1"/>
    </xf>
    <xf numFmtId="164" fontId="3" fillId="18" borderId="21" xfId="0" applyNumberFormat="1" applyFont="1" applyFill="1" applyBorder="1" applyAlignment="1">
      <alignment horizontal="center" vertical="top" wrapText="1"/>
    </xf>
    <xf numFmtId="164" fontId="3" fillId="18" borderId="8" xfId="0" applyNumberFormat="1" applyFont="1" applyFill="1" applyBorder="1" applyAlignment="1">
      <alignment horizontal="center" vertical="top" wrapText="1"/>
    </xf>
    <xf numFmtId="164" fontId="3" fillId="18" borderId="2" xfId="0" applyNumberFormat="1" applyFont="1" applyFill="1" applyBorder="1" applyAlignment="1">
      <alignment horizontal="center" vertical="top" wrapText="1"/>
    </xf>
    <xf numFmtId="164" fontId="3" fillId="18" borderId="7" xfId="0" applyNumberFormat="1" applyFont="1" applyFill="1" applyBorder="1" applyAlignment="1">
      <alignment horizontal="center" vertical="top" wrapText="1"/>
    </xf>
    <xf numFmtId="0" fontId="4" fillId="0" borderId="8" xfId="0" applyFont="1" applyFill="1" applyBorder="1" applyAlignment="1">
      <alignment wrapText="1"/>
    </xf>
    <xf numFmtId="0" fontId="4" fillId="0" borderId="8" xfId="0" applyFont="1" applyFill="1" applyBorder="1" applyAlignment="1">
      <alignment vertical="top" wrapText="1"/>
    </xf>
    <xf numFmtId="0" fontId="3" fillId="0" borderId="24" xfId="0" applyFont="1" applyFill="1" applyBorder="1" applyAlignment="1">
      <alignment vertical="top" wrapText="1"/>
    </xf>
    <xf numFmtId="3" fontId="3" fillId="0" borderId="24" xfId="0" applyNumberFormat="1" applyFont="1" applyFill="1" applyBorder="1" applyAlignment="1">
      <alignment horizontal="right" vertical="top" wrapText="1"/>
    </xf>
    <xf numFmtId="1" fontId="3" fillId="0" borderId="24" xfId="0" applyNumberFormat="1" applyFont="1" applyFill="1" applyBorder="1" applyAlignment="1">
      <alignment vertical="top" wrapText="1"/>
    </xf>
    <xf numFmtId="0" fontId="3" fillId="0" borderId="24" xfId="0" applyFont="1" applyFill="1" applyBorder="1" applyAlignment="1">
      <alignment horizontal="right" vertical="top" wrapText="1"/>
    </xf>
    <xf numFmtId="4" fontId="3" fillId="0" borderId="24" xfId="0" applyNumberFormat="1" applyFont="1" applyFill="1" applyBorder="1" applyAlignment="1">
      <alignment vertical="top" wrapText="1"/>
    </xf>
    <xf numFmtId="4" fontId="3" fillId="0" borderId="24" xfId="1" applyNumberFormat="1" applyFont="1" applyFill="1" applyBorder="1" applyAlignment="1">
      <alignment horizontal="right" vertical="top" wrapText="1"/>
    </xf>
    <xf numFmtId="164" fontId="3" fillId="0" borderId="24" xfId="0" applyNumberFormat="1" applyFont="1" applyFill="1" applyBorder="1" applyAlignment="1">
      <alignment vertical="top" wrapText="1"/>
    </xf>
    <xf numFmtId="164" fontId="3" fillId="0" borderId="25" xfId="0" applyNumberFormat="1" applyFont="1" applyFill="1" applyBorder="1" applyAlignment="1">
      <alignment vertical="top" wrapText="1"/>
    </xf>
    <xf numFmtId="0" fontId="2" fillId="12" borderId="3" xfId="0" applyFont="1" applyFill="1" applyBorder="1" applyAlignment="1">
      <alignment horizontal="left" vertical="top" wrapText="1"/>
    </xf>
    <xf numFmtId="3" fontId="3" fillId="12" borderId="4" xfId="0" applyNumberFormat="1" applyFont="1" applyFill="1" applyBorder="1" applyAlignment="1">
      <alignment horizontal="center" vertical="top" wrapText="1"/>
    </xf>
    <xf numFmtId="4" fontId="3" fillId="12" borderId="4" xfId="0" applyNumberFormat="1" applyFont="1" applyFill="1" applyBorder="1" applyAlignment="1">
      <alignment horizontal="center" vertical="top" wrapText="1"/>
    </xf>
    <xf numFmtId="0" fontId="3" fillId="12" borderId="4" xfId="0" applyFont="1" applyFill="1" applyBorder="1" applyAlignment="1">
      <alignment horizontal="center" vertical="top" wrapText="1"/>
    </xf>
    <xf numFmtId="4" fontId="3" fillId="12" borderId="1" xfId="0" applyNumberFormat="1" applyFont="1" applyFill="1" applyBorder="1" applyAlignment="1">
      <alignment horizontal="center" vertical="top" wrapText="1"/>
    </xf>
    <xf numFmtId="0" fontId="2" fillId="12" borderId="3" xfId="0" applyFont="1" applyFill="1" applyBorder="1" applyAlignment="1">
      <alignment horizontal="left" vertical="top"/>
    </xf>
    <xf numFmtId="3" fontId="3" fillId="12" borderId="4" xfId="0" applyNumberFormat="1" applyFont="1" applyFill="1" applyBorder="1" applyAlignment="1">
      <alignment horizontal="right" vertical="top" wrapText="1"/>
    </xf>
    <xf numFmtId="1" fontId="3" fillId="12" borderId="4" xfId="0" applyNumberFormat="1" applyFont="1" applyFill="1" applyBorder="1" applyAlignment="1">
      <alignment vertical="top" wrapText="1"/>
    </xf>
    <xf numFmtId="0" fontId="3" fillId="12" borderId="4" xfId="0" applyFont="1" applyFill="1" applyBorder="1" applyAlignment="1">
      <alignment vertical="top" wrapText="1"/>
    </xf>
    <xf numFmtId="0" fontId="3" fillId="12" borderId="4" xfId="1" applyNumberFormat="1" applyFont="1" applyFill="1" applyBorder="1" applyAlignment="1">
      <alignment horizontal="right" vertical="top" wrapText="1"/>
    </xf>
    <xf numFmtId="0" fontId="3" fillId="12" borderId="4" xfId="0" applyFont="1" applyFill="1" applyBorder="1" applyAlignment="1">
      <alignment horizontal="right" vertical="top" wrapText="1"/>
    </xf>
    <xf numFmtId="4" fontId="3" fillId="12" borderId="4" xfId="0" applyNumberFormat="1" applyFont="1" applyFill="1" applyBorder="1" applyAlignment="1">
      <alignment vertical="top" wrapText="1"/>
    </xf>
    <xf numFmtId="4" fontId="3" fillId="12" borderId="4" xfId="1" applyNumberFormat="1" applyFont="1" applyFill="1" applyBorder="1" applyAlignment="1">
      <alignment horizontal="right" vertical="top" wrapText="1"/>
    </xf>
    <xf numFmtId="164" fontId="3" fillId="12" borderId="4" xfId="0" applyNumberFormat="1" applyFont="1" applyFill="1" applyBorder="1" applyAlignment="1">
      <alignment vertical="top" wrapText="1"/>
    </xf>
    <xf numFmtId="164" fontId="3" fillId="12" borderId="1" xfId="0" applyNumberFormat="1" applyFont="1" applyFill="1" applyBorder="1" applyAlignment="1">
      <alignment vertical="top" wrapText="1"/>
    </xf>
    <xf numFmtId="3" fontId="3" fillId="12" borderId="4" xfId="0" applyNumberFormat="1" applyFont="1" applyFill="1" applyBorder="1" applyAlignment="1">
      <alignment vertical="top" wrapText="1"/>
    </xf>
    <xf numFmtId="0" fontId="7" fillId="12" borderId="3" xfId="0" applyFont="1" applyFill="1" applyBorder="1" applyAlignment="1">
      <alignment vertical="top" wrapText="1"/>
    </xf>
    <xf numFmtId="0" fontId="3" fillId="12" borderId="4" xfId="1" applyNumberFormat="1" applyFont="1" applyFill="1" applyBorder="1" applyAlignment="1">
      <alignment horizontal="center" vertical="top" wrapText="1"/>
    </xf>
    <xf numFmtId="1" fontId="3" fillId="12" borderId="4" xfId="0" applyNumberFormat="1" applyFont="1" applyFill="1" applyBorder="1" applyAlignment="1">
      <alignment horizontal="center" vertical="top" wrapText="1"/>
    </xf>
    <xf numFmtId="4" fontId="3" fillId="12" borderId="4" xfId="1" applyNumberFormat="1" applyFont="1" applyFill="1" applyBorder="1" applyAlignment="1">
      <alignment horizontal="center" vertical="top" wrapText="1"/>
    </xf>
    <xf numFmtId="164" fontId="3" fillId="12" borderId="4" xfId="0" applyNumberFormat="1" applyFont="1" applyFill="1" applyBorder="1" applyAlignment="1">
      <alignment horizontal="center" vertical="top" wrapText="1"/>
    </xf>
    <xf numFmtId="164" fontId="3" fillId="12" borderId="1" xfId="0" applyNumberFormat="1" applyFont="1" applyFill="1" applyBorder="1" applyAlignment="1">
      <alignment horizontal="center" vertical="top" wrapText="1"/>
    </xf>
    <xf numFmtId="0" fontId="13" fillId="0" borderId="3" xfId="0" applyFont="1" applyBorder="1" applyAlignment="1">
      <alignment horizontal="left" vertical="top"/>
    </xf>
    <xf numFmtId="0" fontId="14" fillId="0" borderId="24" xfId="0" applyFont="1" applyFill="1" applyBorder="1" applyAlignment="1">
      <alignment vertical="top"/>
    </xf>
    <xf numFmtId="0" fontId="7" fillId="12" borderId="3" xfId="0" applyFont="1" applyFill="1" applyBorder="1" applyAlignment="1">
      <alignment vertical="top"/>
    </xf>
    <xf numFmtId="1" fontId="3" fillId="0" borderId="2" xfId="0" applyNumberFormat="1" applyFont="1" applyFill="1" applyBorder="1" applyAlignment="1">
      <alignment horizontal="center" vertical="top" wrapText="1"/>
    </xf>
    <xf numFmtId="2" fontId="3" fillId="0" borderId="21" xfId="1" applyNumberFormat="1" applyFont="1" applyFill="1" applyBorder="1" applyAlignment="1">
      <alignment horizontal="center" vertical="top" wrapText="1"/>
    </xf>
    <xf numFmtId="3" fontId="3" fillId="0" borderId="21" xfId="1" applyNumberFormat="1" applyFont="1" applyFill="1" applyBorder="1" applyAlignment="1">
      <alignment horizontal="center" vertical="top" wrapText="1"/>
    </xf>
    <xf numFmtId="1" fontId="3" fillId="0" borderId="8" xfId="1" applyNumberFormat="1" applyFont="1" applyFill="1" applyBorder="1" applyAlignment="1">
      <alignment horizontal="center" vertical="top" wrapText="1"/>
    </xf>
    <xf numFmtId="3" fontId="3" fillId="0" borderId="8" xfId="1" applyNumberFormat="1" applyFont="1" applyFill="1" applyBorder="1" applyAlignment="1">
      <alignment horizontal="center" vertical="top" wrapText="1"/>
    </xf>
    <xf numFmtId="1" fontId="3" fillId="0" borderId="21" xfId="1" applyNumberFormat="1" applyFont="1" applyFill="1" applyBorder="1" applyAlignment="1">
      <alignment horizontal="center" vertical="top" wrapText="1"/>
    </xf>
    <xf numFmtId="0" fontId="15" fillId="0" borderId="0" xfId="0" applyFont="1"/>
    <xf numFmtId="0" fontId="15" fillId="0" borderId="0" xfId="0" applyFont="1" applyAlignment="1">
      <alignment wrapText="1"/>
    </xf>
    <xf numFmtId="0" fontId="15" fillId="0" borderId="0" xfId="0" applyFont="1" applyAlignment="1">
      <alignment vertical="top"/>
    </xf>
    <xf numFmtId="0" fontId="15" fillId="0" borderId="0" xfId="0" applyFont="1" applyAlignment="1">
      <alignment horizontal="center" vertical="top" wrapText="1"/>
    </xf>
    <xf numFmtId="4" fontId="15" fillId="0" borderId="0" xfId="0" applyNumberFormat="1" applyFont="1" applyAlignment="1">
      <alignment horizontal="center" vertical="top" wrapText="1"/>
    </xf>
    <xf numFmtId="4" fontId="15" fillId="0" borderId="0" xfId="0" applyNumberFormat="1" applyFont="1" applyAlignment="1">
      <alignment horizontal="center" vertical="top"/>
    </xf>
    <xf numFmtId="0" fontId="15" fillId="0" borderId="2" xfId="0" applyFont="1" applyBorder="1" applyAlignment="1">
      <alignment wrapText="1"/>
    </xf>
    <xf numFmtId="0" fontId="15" fillId="0" borderId="2" xfId="0" applyFont="1" applyBorder="1" applyAlignment="1">
      <alignment horizontal="center" vertical="top" wrapText="1"/>
    </xf>
    <xf numFmtId="4" fontId="15" fillId="0" borderId="2" xfId="0" applyNumberFormat="1" applyFont="1" applyBorder="1" applyAlignment="1">
      <alignment horizontal="center" vertical="top" wrapText="1"/>
    </xf>
    <xf numFmtId="4" fontId="15" fillId="0" borderId="2" xfId="0" applyNumberFormat="1" applyFont="1" applyBorder="1" applyAlignment="1">
      <alignment horizontal="center" vertical="top"/>
    </xf>
    <xf numFmtId="0" fontId="16" fillId="0" borderId="2" xfId="0" applyFont="1" applyBorder="1" applyAlignment="1">
      <alignment horizontal="center" vertical="top" wrapText="1"/>
    </xf>
    <xf numFmtId="4" fontId="16" fillId="0" borderId="2" xfId="0" applyNumberFormat="1" applyFont="1" applyBorder="1" applyAlignment="1">
      <alignment horizontal="center" vertical="top" wrapText="1"/>
    </xf>
    <xf numFmtId="0" fontId="16" fillId="0" borderId="2" xfId="0" applyFont="1" applyBorder="1" applyAlignment="1">
      <alignment vertical="top" wrapText="1"/>
    </xf>
    <xf numFmtId="0" fontId="16" fillId="0" borderId="0" xfId="0" applyFont="1" applyAlignment="1">
      <alignment vertical="top"/>
    </xf>
    <xf numFmtId="0" fontId="16" fillId="0" borderId="2" xfId="0" applyFont="1" applyBorder="1" applyAlignment="1">
      <alignment horizontal="center" vertical="top"/>
    </xf>
    <xf numFmtId="0" fontId="16" fillId="0" borderId="2" xfId="0" applyFont="1" applyBorder="1" applyAlignment="1">
      <alignment vertical="top"/>
    </xf>
    <xf numFmtId="0" fontId="16" fillId="0" borderId="0" xfId="0" applyFont="1" applyAlignment="1">
      <alignment wrapText="1"/>
    </xf>
    <xf numFmtId="0" fontId="15" fillId="0" borderId="0" xfId="0" applyFont="1" applyAlignment="1">
      <alignment vertical="top" wrapText="1"/>
    </xf>
    <xf numFmtId="0" fontId="15" fillId="0" borderId="2" xfId="0" applyFont="1" applyBorder="1" applyAlignment="1">
      <alignment vertical="top" wrapText="1"/>
    </xf>
    <xf numFmtId="0" fontId="16" fillId="0" borderId="0" xfId="0" applyFont="1" applyAlignment="1">
      <alignment vertical="top" wrapText="1"/>
    </xf>
    <xf numFmtId="0" fontId="15" fillId="0" borderId="7" xfId="0" applyFont="1" applyBorder="1" applyAlignment="1">
      <alignment wrapText="1"/>
    </xf>
    <xf numFmtId="0" fontId="15" fillId="0" borderId="2" xfId="0" applyFont="1" applyBorder="1" applyAlignment="1">
      <alignment horizontal="left" vertical="top"/>
    </xf>
    <xf numFmtId="3" fontId="3" fillId="0" borderId="3" xfId="0" applyNumberFormat="1" applyFont="1" applyBorder="1" applyAlignment="1">
      <alignment vertical="top" wrapText="1"/>
    </xf>
    <xf numFmtId="3" fontId="3" fillId="0" borderId="8" xfId="1" applyNumberFormat="1" applyFont="1" applyFill="1" applyBorder="1" applyAlignment="1">
      <alignment horizontal="right" vertical="top" wrapText="1"/>
    </xf>
    <xf numFmtId="169" fontId="3" fillId="0" borderId="2" xfId="0" applyNumberFormat="1" applyFont="1" applyBorder="1" applyAlignment="1">
      <alignment vertical="top"/>
    </xf>
    <xf numFmtId="4" fontId="3" fillId="0" borderId="2" xfId="0" applyNumberFormat="1" applyFont="1" applyBorder="1" applyAlignment="1">
      <alignment vertical="top"/>
    </xf>
    <xf numFmtId="2" fontId="3" fillId="0" borderId="15" xfId="1" applyNumberFormat="1" applyFont="1" applyFill="1" applyBorder="1" applyAlignment="1">
      <alignment horizontal="right" vertical="top" wrapText="1"/>
    </xf>
    <xf numFmtId="0" fontId="5" fillId="0" borderId="0" xfId="0" applyFont="1" applyAlignment="1">
      <alignment vertical="top" wrapText="1"/>
    </xf>
    <xf numFmtId="0" fontId="3" fillId="0" borderId="0" xfId="0" applyFont="1"/>
    <xf numFmtId="4" fontId="3" fillId="0" borderId="0" xfId="0" applyNumberFormat="1" applyFont="1" applyAlignment="1">
      <alignment horizontal="center" vertical="top" wrapText="1"/>
    </xf>
    <xf numFmtId="0" fontId="3" fillId="0" borderId="2" xfId="0" applyFont="1" applyBorder="1" applyAlignment="1">
      <alignment wrapText="1"/>
    </xf>
    <xf numFmtId="0" fontId="2" fillId="0" borderId="2" xfId="0" applyFont="1" applyBorder="1" applyAlignment="1">
      <alignment wrapText="1"/>
    </xf>
    <xf numFmtId="3" fontId="15" fillId="0" borderId="0" xfId="0" applyNumberFormat="1" applyFont="1"/>
    <xf numFmtId="4" fontId="15" fillId="0" borderId="0" xfId="0" applyNumberFormat="1" applyFont="1"/>
    <xf numFmtId="4" fontId="8" fillId="17" borderId="2" xfId="0" applyNumberFormat="1" applyFont="1" applyFill="1" applyBorder="1" applyAlignment="1">
      <alignment vertical="top" wrapText="1"/>
    </xf>
    <xf numFmtId="0" fontId="4" fillId="10" borderId="42" xfId="0" applyFont="1" applyFill="1" applyBorder="1" applyAlignment="1">
      <alignment vertical="center" wrapText="1"/>
    </xf>
    <xf numFmtId="3" fontId="3" fillId="10" borderId="4" xfId="0" applyNumberFormat="1" applyFont="1" applyFill="1" applyBorder="1" applyAlignment="1">
      <alignment vertical="top" wrapText="1"/>
    </xf>
    <xf numFmtId="0" fontId="3" fillId="10" borderId="4" xfId="0" applyFont="1" applyFill="1" applyBorder="1" applyAlignment="1">
      <alignment vertical="top" wrapText="1"/>
    </xf>
    <xf numFmtId="3" fontId="3" fillId="10" borderId="4" xfId="0" applyNumberFormat="1" applyFont="1" applyFill="1" applyBorder="1" applyAlignment="1">
      <alignment horizontal="right" vertical="top" wrapText="1"/>
    </xf>
    <xf numFmtId="1" fontId="3" fillId="10" borderId="4" xfId="0" applyNumberFormat="1" applyFont="1" applyFill="1" applyBorder="1" applyAlignment="1">
      <alignment vertical="top" wrapText="1"/>
    </xf>
    <xf numFmtId="0" fontId="3" fillId="10" borderId="4" xfId="1" applyNumberFormat="1" applyFont="1" applyFill="1" applyBorder="1" applyAlignment="1">
      <alignment horizontal="right" vertical="top" wrapText="1"/>
    </xf>
    <xf numFmtId="0" fontId="3" fillId="10" borderId="4" xfId="0" applyFont="1" applyFill="1" applyBorder="1" applyAlignment="1">
      <alignment horizontal="right" vertical="top" wrapText="1"/>
    </xf>
    <xf numFmtId="4" fontId="3" fillId="10" borderId="4" xfId="0" applyNumberFormat="1" applyFont="1" applyFill="1" applyBorder="1" applyAlignment="1">
      <alignment vertical="top" wrapText="1"/>
    </xf>
    <xf numFmtId="4" fontId="3" fillId="10" borderId="43" xfId="1" applyNumberFormat="1" applyFont="1" applyFill="1" applyBorder="1" applyAlignment="1">
      <alignment horizontal="right" vertical="top" wrapText="1"/>
    </xf>
    <xf numFmtId="0" fontId="2" fillId="11" borderId="42" xfId="0" applyFont="1" applyFill="1" applyBorder="1" applyAlignment="1">
      <alignment horizontal="left" vertical="top"/>
    </xf>
    <xf numFmtId="4" fontId="3" fillId="11" borderId="43" xfId="1" applyNumberFormat="1" applyFont="1" applyFill="1" applyBorder="1" applyAlignment="1">
      <alignment horizontal="right" vertical="top" wrapText="1"/>
    </xf>
    <xf numFmtId="4" fontId="8" fillId="0" borderId="15" xfId="0" applyNumberFormat="1" applyFont="1" applyBorder="1" applyAlignment="1">
      <alignment vertical="top" wrapText="1"/>
    </xf>
    <xf numFmtId="0" fontId="15" fillId="0" borderId="22" xfId="0" applyFont="1" applyBorder="1" applyAlignment="1">
      <alignment wrapText="1"/>
    </xf>
    <xf numFmtId="0" fontId="15" fillId="0" borderId="17" xfId="0" applyFont="1" applyBorder="1" applyAlignment="1">
      <alignment wrapText="1"/>
    </xf>
    <xf numFmtId="4" fontId="15" fillId="0" borderId="2" xfId="0" applyNumberFormat="1" applyFont="1" applyBorder="1"/>
    <xf numFmtId="0" fontId="15" fillId="0" borderId="2" xfId="0" applyFont="1" applyBorder="1"/>
    <xf numFmtId="3" fontId="15" fillId="0" borderId="2" xfId="0" applyNumberFormat="1" applyFont="1" applyBorder="1"/>
    <xf numFmtId="4" fontId="12" fillId="11" borderId="4" xfId="0" applyNumberFormat="1" applyFont="1" applyFill="1" applyBorder="1" applyAlignment="1">
      <alignment vertical="top" wrapText="1"/>
    </xf>
    <xf numFmtId="4" fontId="3" fillId="0" borderId="8" xfId="0" applyNumberFormat="1" applyFont="1" applyBorder="1" applyAlignment="1">
      <alignment horizontal="right" vertical="top" wrapText="1"/>
    </xf>
    <xf numFmtId="0" fontId="3" fillId="16" borderId="8" xfId="0" applyFont="1" applyFill="1" applyBorder="1" applyAlignment="1">
      <alignment horizontal="left" vertical="top" wrapText="1"/>
    </xf>
    <xf numFmtId="0" fontId="2" fillId="0" borderId="3" xfId="0" applyFont="1" applyFill="1" applyBorder="1" applyAlignment="1">
      <alignment vertical="top" wrapText="1"/>
    </xf>
    <xf numFmtId="4" fontId="3" fillId="0" borderId="2" xfId="0" applyNumberFormat="1" applyFont="1" applyFill="1" applyBorder="1" applyAlignment="1">
      <alignment horizontal="center" vertical="top"/>
    </xf>
    <xf numFmtId="4" fontId="3" fillId="0" borderId="4" xfId="0" applyNumberFormat="1" applyFont="1" applyFill="1" applyBorder="1" applyAlignment="1">
      <alignment horizontal="center" vertical="top"/>
    </xf>
    <xf numFmtId="4" fontId="3" fillId="0" borderId="1" xfId="0" applyNumberFormat="1" applyFont="1" applyFill="1" applyBorder="1" applyAlignment="1">
      <alignment horizontal="center" vertical="top"/>
    </xf>
    <xf numFmtId="3" fontId="3" fillId="0" borderId="0" xfId="0" applyNumberFormat="1" applyFont="1" applyFill="1" applyBorder="1" applyAlignment="1">
      <alignment horizontal="center" vertical="top" wrapText="1"/>
    </xf>
    <xf numFmtId="0" fontId="3" fillId="0" borderId="0" xfId="0" applyFont="1" applyFill="1" applyBorder="1" applyAlignment="1">
      <alignment wrapText="1"/>
    </xf>
    <xf numFmtId="0" fontId="3" fillId="0" borderId="0" xfId="0" applyFont="1" applyFill="1" applyBorder="1"/>
    <xf numFmtId="0" fontId="3" fillId="0" borderId="7" xfId="0" applyFont="1" applyBorder="1" applyAlignment="1">
      <alignment vertical="top"/>
    </xf>
    <xf numFmtId="0" fontId="3" fillId="0" borderId="0" xfId="0" applyFont="1" applyAlignment="1">
      <alignment horizontal="center" vertical="top"/>
    </xf>
    <xf numFmtId="4" fontId="3" fillId="0" borderId="0" xfId="0" applyNumberFormat="1" applyFont="1" applyFill="1" applyBorder="1" applyAlignment="1">
      <alignment horizontal="center" vertical="top" wrapText="1"/>
    </xf>
    <xf numFmtId="0" fontId="2" fillId="0" borderId="3" xfId="0" applyFont="1" applyBorder="1" applyAlignment="1">
      <alignment vertical="top" wrapText="1"/>
    </xf>
    <xf numFmtId="0" fontId="3" fillId="0" borderId="4" xfId="0" applyFont="1" applyBorder="1" applyAlignment="1">
      <alignment horizontal="center" vertical="top" wrapText="1"/>
    </xf>
    <xf numFmtId="0" fontId="3" fillId="0" borderId="4" xfId="0" applyFont="1" applyBorder="1" applyAlignment="1">
      <alignment horizontal="center" vertical="top"/>
    </xf>
    <xf numFmtId="0" fontId="3" fillId="0" borderId="1" xfId="0" applyFont="1" applyBorder="1" applyAlignment="1">
      <alignment vertical="top"/>
    </xf>
    <xf numFmtId="4" fontId="3" fillId="0" borderId="4" xfId="0" applyNumberFormat="1" applyFont="1" applyFill="1" applyBorder="1" applyAlignment="1">
      <alignment horizontal="center" vertical="top" wrapText="1"/>
    </xf>
    <xf numFmtId="4" fontId="2" fillId="0" borderId="2" xfId="0" applyNumberFormat="1" applyFont="1" applyBorder="1" applyAlignment="1">
      <alignment horizontal="center" vertical="top"/>
    </xf>
    <xf numFmtId="0" fontId="3" fillId="0" borderId="7" xfId="0" applyFont="1" applyBorder="1" applyAlignment="1">
      <alignment horizontal="center" vertical="top"/>
    </xf>
    <xf numFmtId="3" fontId="2" fillId="0" borderId="2" xfId="0" applyNumberFormat="1" applyFont="1" applyBorder="1" applyAlignment="1">
      <alignment horizontal="center" vertical="top" wrapText="1"/>
    </xf>
    <xf numFmtId="3" fontId="2" fillId="0" borderId="2" xfId="0" applyNumberFormat="1" applyFont="1" applyBorder="1" applyAlignment="1">
      <alignment horizontal="center" vertical="top"/>
    </xf>
    <xf numFmtId="0" fontId="3" fillId="0" borderId="4" xfId="0" applyFont="1" applyFill="1" applyBorder="1" applyAlignment="1">
      <alignment horizontal="center" vertical="top" wrapText="1"/>
    </xf>
    <xf numFmtId="0" fontId="2" fillId="0" borderId="3" xfId="0" applyFont="1" applyFill="1" applyBorder="1" applyAlignment="1">
      <alignment vertical="top"/>
    </xf>
    <xf numFmtId="3" fontId="3" fillId="0" borderId="4" xfId="0" applyNumberFormat="1" applyFont="1" applyFill="1" applyBorder="1" applyAlignment="1">
      <alignment horizontal="center" vertical="top" wrapText="1"/>
    </xf>
    <xf numFmtId="3" fontId="3" fillId="0" borderId="2" xfId="0" applyNumberFormat="1" applyFont="1" applyFill="1" applyBorder="1" applyAlignment="1">
      <alignment horizontal="center" vertical="top" wrapText="1"/>
    </xf>
    <xf numFmtId="0" fontId="3" fillId="0" borderId="2" xfId="0" applyFont="1" applyBorder="1" applyAlignment="1">
      <alignment horizontal="center" vertical="top"/>
    </xf>
    <xf numFmtId="4" fontId="8" fillId="11" borderId="2" xfId="0" applyNumberFormat="1" applyFont="1" applyFill="1" applyBorder="1" applyAlignment="1">
      <alignment horizontal="center" vertical="top" wrapText="1"/>
    </xf>
    <xf numFmtId="4" fontId="2" fillId="0" borderId="16" xfId="1" applyNumberFormat="1" applyFont="1" applyFill="1" applyBorder="1" applyAlignment="1">
      <alignment horizontal="right" vertical="top" wrapText="1"/>
    </xf>
    <xf numFmtId="0" fontId="3" fillId="0" borderId="4" xfId="0" applyFont="1" applyBorder="1" applyAlignment="1">
      <alignment horizontal="center" vertical="top" wrapText="1"/>
    </xf>
    <xf numFmtId="0" fontId="3" fillId="0" borderId="0" xfId="0" applyFont="1" applyBorder="1" applyAlignment="1">
      <alignment horizontal="center" vertical="top"/>
    </xf>
    <xf numFmtId="4" fontId="3" fillId="0" borderId="4" xfId="0" applyNumberFormat="1" applyFont="1" applyBorder="1" applyAlignment="1">
      <alignment horizontal="center" vertical="top" wrapText="1"/>
    </xf>
    <xf numFmtId="0" fontId="3" fillId="0" borderId="1" xfId="0" applyFont="1" applyBorder="1" applyAlignment="1">
      <alignment horizontal="center" vertical="top"/>
    </xf>
    <xf numFmtId="0" fontId="2" fillId="0" borderId="2" xfId="0" applyFont="1" applyBorder="1" applyAlignment="1">
      <alignment vertical="top" wrapText="1"/>
    </xf>
    <xf numFmtId="4" fontId="3" fillId="0" borderId="2" xfId="0" applyNumberFormat="1" applyFont="1" applyBorder="1"/>
    <xf numFmtId="4" fontId="2" fillId="0" borderId="2" xfId="0" applyNumberFormat="1" applyFont="1" applyBorder="1"/>
    <xf numFmtId="3" fontId="3" fillId="0" borderId="0" xfId="0" applyNumberFormat="1" applyFont="1" applyBorder="1" applyAlignment="1">
      <alignment horizontal="center" vertical="top" wrapText="1"/>
    </xf>
    <xf numFmtId="2" fontId="3" fillId="0" borderId="0" xfId="0" applyNumberFormat="1" applyFont="1" applyBorder="1" applyAlignment="1">
      <alignment horizontal="center" vertical="top" wrapText="1"/>
    </xf>
    <xf numFmtId="2" fontId="3" fillId="0" borderId="0" xfId="0" applyNumberFormat="1" applyFont="1" applyBorder="1" applyAlignment="1">
      <alignment horizontal="center" vertical="top"/>
    </xf>
    <xf numFmtId="4" fontId="16" fillId="0" borderId="2" xfId="0" applyNumberFormat="1" applyFont="1" applyBorder="1" applyAlignment="1">
      <alignment horizontal="center" vertical="top"/>
    </xf>
    <xf numFmtId="4" fontId="2" fillId="0" borderId="2" xfId="0" applyNumberFormat="1"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top" wrapText="1"/>
    </xf>
    <xf numFmtId="0" fontId="2" fillId="6" borderId="3" xfId="0" applyFont="1" applyFill="1" applyBorder="1" applyAlignment="1">
      <alignment horizontal="center" vertical="top" wrapText="1"/>
    </xf>
    <xf numFmtId="0" fontId="2" fillId="6" borderId="4"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11" borderId="3" xfId="0" applyFont="1" applyFill="1" applyBorder="1" applyAlignment="1">
      <alignment horizontal="center" vertical="top" wrapText="1"/>
    </xf>
    <xf numFmtId="0" fontId="2" fillId="11" borderId="4" xfId="0" applyFont="1" applyFill="1" applyBorder="1" applyAlignment="1">
      <alignment horizontal="center" vertical="top" wrapText="1"/>
    </xf>
    <xf numFmtId="0" fontId="2" fillId="11" borderId="1" xfId="0" applyFont="1" applyFill="1" applyBorder="1" applyAlignment="1">
      <alignment horizontal="center" vertical="top" wrapText="1"/>
    </xf>
    <xf numFmtId="0" fontId="2" fillId="18" borderId="3" xfId="0" applyFont="1" applyFill="1" applyBorder="1" applyAlignment="1">
      <alignment horizontal="center" vertical="center" wrapText="1"/>
    </xf>
    <xf numFmtId="0" fontId="2" fillId="18" borderId="4"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1" xfId="0"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2" fillId="12" borderId="1" xfId="0" applyFont="1" applyFill="1" applyBorder="1" applyAlignment="1">
      <alignment horizontal="center" vertical="top" wrapText="1"/>
    </xf>
    <xf numFmtId="0" fontId="2" fillId="12" borderId="2" xfId="0" applyFont="1" applyFill="1" applyBorder="1" applyAlignment="1">
      <alignment horizontal="center" vertical="top" wrapText="1"/>
    </xf>
    <xf numFmtId="0" fontId="2" fillId="12" borderId="3" xfId="0" applyFont="1" applyFill="1" applyBorder="1" applyAlignment="1">
      <alignment horizontal="center" vertical="top" wrapText="1"/>
    </xf>
    <xf numFmtId="0" fontId="2" fillId="12" borderId="4" xfId="0" applyFont="1" applyFill="1" applyBorder="1" applyAlignment="1">
      <alignment horizontal="center" vertical="top" wrapText="1"/>
    </xf>
    <xf numFmtId="0" fontId="16" fillId="0" borderId="3" xfId="0" applyFont="1" applyBorder="1" applyAlignment="1">
      <alignment horizontal="center"/>
    </xf>
    <xf numFmtId="0" fontId="16" fillId="0" borderId="4" xfId="0" applyFont="1" applyBorder="1" applyAlignment="1">
      <alignment horizontal="center"/>
    </xf>
    <xf numFmtId="0" fontId="16" fillId="0" borderId="1" xfId="0" applyFont="1" applyBorder="1" applyAlignment="1">
      <alignment horizontal="center"/>
    </xf>
    <xf numFmtId="0" fontId="16" fillId="0" borderId="7" xfId="0" applyFont="1" applyBorder="1" applyAlignment="1">
      <alignment vertical="top" wrapText="1"/>
    </xf>
    <xf numFmtId="0" fontId="16" fillId="0" borderId="8" xfId="0" applyFont="1" applyBorder="1" applyAlignment="1">
      <alignment vertical="top" wrapText="1"/>
    </xf>
    <xf numFmtId="0" fontId="3" fillId="0" borderId="7"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horizontal="center" vertical="top" wrapText="1"/>
    </xf>
    <xf numFmtId="0" fontId="3" fillId="0" borderId="23" xfId="0" applyFont="1" applyBorder="1" applyAlignment="1">
      <alignment horizontal="center" vertical="top" wrapText="1"/>
    </xf>
    <xf numFmtId="0" fontId="3" fillId="0" borderId="49"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2" fillId="0" borderId="5" xfId="0" applyFont="1" applyBorder="1" applyAlignment="1">
      <alignment horizontal="center"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7" xfId="0" applyFont="1" applyBorder="1" applyAlignment="1">
      <alignment horizontal="center" vertical="top"/>
    </xf>
    <xf numFmtId="0" fontId="3" fillId="0" borderId="21" xfId="0" applyFont="1" applyBorder="1" applyAlignment="1">
      <alignment horizontal="center"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6AAAE-DFB2-403C-A051-5C590A21D24A}">
  <sheetPr>
    <tabColor theme="9" tint="0.59999389629810485"/>
    <pageSetUpPr fitToPage="1"/>
  </sheetPr>
  <dimension ref="A1:AB52"/>
  <sheetViews>
    <sheetView tabSelected="1" zoomScale="106" zoomScaleNormal="98" workbookViewId="0">
      <pane ySplit="3" topLeftCell="A33" activePane="bottomLeft" state="frozen"/>
      <selection pane="bottomLeft" activeCell="G54" sqref="G53:G54"/>
    </sheetView>
  </sheetViews>
  <sheetFormatPr defaultColWidth="12.42578125" defaultRowHeight="12.75" x14ac:dyDescent="0.25"/>
  <cols>
    <col min="1" max="1" width="32.7109375" style="56" customWidth="1"/>
    <col min="2" max="2" width="8.85546875" style="6" customWidth="1"/>
    <col min="3" max="3" width="8.140625" style="31" customWidth="1"/>
    <col min="4" max="4" width="7.5703125" style="31" customWidth="1"/>
    <col min="5" max="5" width="11.140625" style="6" customWidth="1"/>
    <col min="6" max="6" width="10" style="31" customWidth="1"/>
    <col min="7" max="7" width="9.42578125" style="32" customWidth="1"/>
    <col min="8" max="8" width="11.85546875" style="32" customWidth="1"/>
    <col min="9" max="9" width="11.5703125" style="6" customWidth="1"/>
    <col min="10" max="10" width="11.140625" style="31" customWidth="1"/>
    <col min="11" max="11" width="10.140625" style="6" customWidth="1"/>
    <col min="12" max="12" width="9.85546875" style="32" customWidth="1"/>
    <col min="13" max="13" width="8" style="32" customWidth="1"/>
    <col min="14" max="14" width="7.140625" style="6" customWidth="1"/>
    <col min="15" max="15" width="10.42578125" style="6" customWidth="1"/>
    <col min="16" max="16" width="10.5703125" style="33" customWidth="1"/>
    <col min="17" max="17" width="9.5703125" style="33" customWidth="1"/>
    <col min="18" max="18" width="12.42578125" style="6" customWidth="1"/>
    <col min="19" max="19" width="10.140625" style="33" customWidth="1"/>
    <col min="20" max="20" width="12.42578125" style="31" hidden="1" customWidth="1"/>
    <col min="21" max="21" width="0" style="6" hidden="1" customWidth="1"/>
    <col min="22" max="22" width="14.7109375" style="6" customWidth="1"/>
    <col min="23" max="23" width="9" style="6" customWidth="1"/>
    <col min="24" max="24" width="7.5703125" style="6" customWidth="1"/>
    <col min="25" max="25" width="7.85546875" style="6" customWidth="1"/>
    <col min="26" max="26" width="15.7109375" style="6" hidden="1" customWidth="1"/>
    <col min="27" max="27" width="34.85546875" style="6" customWidth="1"/>
    <col min="28" max="28" width="36.140625" style="6" customWidth="1"/>
    <col min="29" max="16384" width="12.42578125" style="6"/>
  </cols>
  <sheetData>
    <row r="1" spans="1:28" x14ac:dyDescent="0.2">
      <c r="A1" s="53" t="s">
        <v>0</v>
      </c>
      <c r="B1" s="1"/>
      <c r="C1" s="2"/>
      <c r="D1" s="2"/>
      <c r="E1" s="1"/>
      <c r="F1" s="3"/>
      <c r="G1" s="3"/>
      <c r="H1" s="3"/>
      <c r="I1" s="1"/>
      <c r="J1" s="2"/>
      <c r="K1" s="4"/>
      <c r="L1" s="4"/>
      <c r="M1" s="4"/>
      <c r="N1" s="1"/>
      <c r="O1" s="1"/>
      <c r="P1" s="5"/>
      <c r="Q1" s="5"/>
      <c r="R1" s="1"/>
      <c r="S1" s="5"/>
      <c r="T1" s="2"/>
      <c r="U1" s="1"/>
      <c r="V1" s="1"/>
      <c r="W1" s="1"/>
      <c r="X1" s="1"/>
      <c r="Y1" s="1"/>
    </row>
    <row r="2" spans="1:28" s="9" customFormat="1" ht="58.5" customHeight="1" x14ac:dyDescent="0.25">
      <c r="A2" s="325" t="s">
        <v>1</v>
      </c>
      <c r="B2" s="565" t="s">
        <v>178</v>
      </c>
      <c r="C2" s="565"/>
      <c r="D2" s="565"/>
      <c r="E2" s="565"/>
      <c r="F2" s="566" t="s">
        <v>179</v>
      </c>
      <c r="G2" s="567"/>
      <c r="H2" s="567"/>
      <c r="I2" s="567"/>
      <c r="J2" s="568"/>
      <c r="K2" s="569" t="s">
        <v>180</v>
      </c>
      <c r="L2" s="570"/>
      <c r="M2" s="570"/>
      <c r="N2" s="570"/>
      <c r="O2" s="571" t="s">
        <v>181</v>
      </c>
      <c r="P2" s="572"/>
      <c r="Q2" s="572"/>
      <c r="R2" s="572"/>
      <c r="S2" s="573"/>
      <c r="T2" s="574" t="s">
        <v>182</v>
      </c>
      <c r="U2" s="575"/>
      <c r="V2" s="576"/>
      <c r="W2" s="577" t="s">
        <v>7</v>
      </c>
      <c r="X2" s="578"/>
      <c r="Y2" s="579"/>
      <c r="Z2" s="562" t="s">
        <v>8</v>
      </c>
      <c r="AA2" s="563"/>
      <c r="AB2" s="564"/>
    </row>
    <row r="3" spans="1:28" ht="32.25" customHeight="1" x14ac:dyDescent="0.25">
      <c r="A3" s="63"/>
      <c r="B3" s="359" t="s">
        <v>186</v>
      </c>
      <c r="C3" s="357" t="s">
        <v>184</v>
      </c>
      <c r="D3" s="357" t="s">
        <v>183</v>
      </c>
      <c r="E3" s="358" t="s">
        <v>11</v>
      </c>
      <c r="F3" s="356" t="s">
        <v>186</v>
      </c>
      <c r="G3" s="357" t="s">
        <v>184</v>
      </c>
      <c r="H3" s="363" t="s">
        <v>183</v>
      </c>
      <c r="I3" s="358" t="s">
        <v>11</v>
      </c>
      <c r="J3" s="359" t="s">
        <v>12</v>
      </c>
      <c r="K3" s="359" t="s">
        <v>186</v>
      </c>
      <c r="L3" s="357" t="s">
        <v>184</v>
      </c>
      <c r="M3" s="357" t="s">
        <v>183</v>
      </c>
      <c r="N3" s="358" t="s">
        <v>11</v>
      </c>
      <c r="O3" s="356" t="s">
        <v>186</v>
      </c>
      <c r="P3" s="357" t="s">
        <v>184</v>
      </c>
      <c r="Q3" s="390" t="s">
        <v>183</v>
      </c>
      <c r="R3" s="358" t="s">
        <v>11</v>
      </c>
      <c r="S3" s="357" t="s">
        <v>12</v>
      </c>
      <c r="T3" s="358" t="s">
        <v>186</v>
      </c>
      <c r="U3" s="358" t="s">
        <v>184</v>
      </c>
      <c r="V3" s="423" t="s">
        <v>183</v>
      </c>
      <c r="W3" s="360" t="s">
        <v>185</v>
      </c>
      <c r="X3" s="357" t="s">
        <v>184</v>
      </c>
      <c r="Y3" s="396" t="s">
        <v>183</v>
      </c>
      <c r="Z3" s="326" t="s">
        <v>14</v>
      </c>
      <c r="AA3" s="326" t="s">
        <v>15</v>
      </c>
      <c r="AB3" s="30" t="s">
        <v>190</v>
      </c>
    </row>
    <row r="4" spans="1:28" s="60" customFormat="1" x14ac:dyDescent="0.25">
      <c r="A4" s="438" t="s">
        <v>109</v>
      </c>
      <c r="B4" s="439"/>
      <c r="C4" s="440"/>
      <c r="D4" s="440"/>
      <c r="E4" s="441"/>
      <c r="F4" s="439"/>
      <c r="G4" s="440"/>
      <c r="H4" s="440"/>
      <c r="I4" s="441"/>
      <c r="J4" s="439"/>
      <c r="K4" s="439"/>
      <c r="L4" s="440"/>
      <c r="M4" s="440"/>
      <c r="N4" s="441"/>
      <c r="O4" s="439"/>
      <c r="P4" s="440"/>
      <c r="Q4" s="440"/>
      <c r="R4" s="441"/>
      <c r="S4" s="440"/>
      <c r="T4" s="441"/>
      <c r="U4" s="441"/>
      <c r="V4" s="441"/>
      <c r="W4" s="441"/>
      <c r="X4" s="440"/>
      <c r="Y4" s="442"/>
      <c r="Z4" s="355"/>
      <c r="AA4" s="59"/>
      <c r="AB4" s="327"/>
    </row>
    <row r="5" spans="1:28" s="22" customFormat="1" ht="51" customHeight="1" x14ac:dyDescent="0.25">
      <c r="A5" s="329" t="s">
        <v>189</v>
      </c>
      <c r="B5" s="330">
        <v>784</v>
      </c>
      <c r="C5" s="330">
        <v>784</v>
      </c>
      <c r="D5" s="330">
        <v>784</v>
      </c>
      <c r="E5" s="331" t="s">
        <v>16</v>
      </c>
      <c r="F5" s="333">
        <v>0.33</v>
      </c>
      <c r="G5" s="361">
        <v>0.33</v>
      </c>
      <c r="H5" s="364">
        <v>0.33</v>
      </c>
      <c r="I5" s="331" t="s">
        <v>18</v>
      </c>
      <c r="J5" s="464">
        <f>H5-F5</f>
        <v>0</v>
      </c>
      <c r="K5" s="331">
        <v>40</v>
      </c>
      <c r="L5" s="332">
        <v>40</v>
      </c>
      <c r="M5" s="332">
        <v>40</v>
      </c>
      <c r="N5" s="331" t="s">
        <v>19</v>
      </c>
      <c r="O5" s="362">
        <f>ROUND(F5*K5,2)</f>
        <v>13.2</v>
      </c>
      <c r="P5" s="362">
        <v>13.2</v>
      </c>
      <c r="Q5" s="385">
        <f>H5*M5</f>
        <v>13.200000000000001</v>
      </c>
      <c r="R5" s="354" t="s">
        <v>19</v>
      </c>
      <c r="S5" s="334">
        <f>Q5-O5</f>
        <v>0</v>
      </c>
      <c r="T5" s="336">
        <f>ROUND(O5*W5,2)</f>
        <v>1028.4100000000001</v>
      </c>
      <c r="U5" s="336">
        <f>ROUND(P5*X5,2)</f>
        <v>1176.52</v>
      </c>
      <c r="V5" s="424">
        <f>Q5*Y5</f>
        <v>1176.5160000000001</v>
      </c>
      <c r="W5" s="335">
        <v>77.91</v>
      </c>
      <c r="X5" s="336">
        <v>89.13</v>
      </c>
      <c r="Y5" s="397">
        <v>89.13</v>
      </c>
      <c r="Z5" s="13" t="s">
        <v>20</v>
      </c>
      <c r="AA5" s="21" t="s">
        <v>188</v>
      </c>
      <c r="AB5" s="13" t="s">
        <v>111</v>
      </c>
    </row>
    <row r="6" spans="1:28" s="47" customFormat="1" ht="18" customHeight="1" x14ac:dyDescent="0.25">
      <c r="A6" s="443" t="s">
        <v>112</v>
      </c>
      <c r="B6" s="439"/>
      <c r="C6" s="439"/>
      <c r="D6" s="439"/>
      <c r="E6" s="441"/>
      <c r="F6" s="444"/>
      <c r="G6" s="445"/>
      <c r="H6" s="445"/>
      <c r="I6" s="446"/>
      <c r="J6" s="447"/>
      <c r="K6" s="448"/>
      <c r="L6" s="445"/>
      <c r="M6" s="445"/>
      <c r="N6" s="446"/>
      <c r="O6" s="449"/>
      <c r="P6" s="449"/>
      <c r="Q6" s="449"/>
      <c r="R6" s="446"/>
      <c r="S6" s="450"/>
      <c r="T6" s="451"/>
      <c r="U6" s="451"/>
      <c r="V6" s="451"/>
      <c r="W6" s="451"/>
      <c r="X6" s="451"/>
      <c r="Y6" s="452"/>
      <c r="Z6" s="322"/>
      <c r="AA6" s="46"/>
      <c r="AB6" s="46"/>
    </row>
    <row r="7" spans="1:28" s="22" customFormat="1" ht="32.25" customHeight="1" x14ac:dyDescent="0.25">
      <c r="A7" s="329" t="s">
        <v>113</v>
      </c>
      <c r="B7" s="330">
        <v>784</v>
      </c>
      <c r="C7" s="330">
        <v>784</v>
      </c>
      <c r="D7" s="330">
        <v>784</v>
      </c>
      <c r="E7" s="331" t="s">
        <v>16</v>
      </c>
      <c r="F7" s="330">
        <v>2589</v>
      </c>
      <c r="G7" s="330">
        <v>2589</v>
      </c>
      <c r="H7" s="365">
        <v>2589</v>
      </c>
      <c r="I7" s="331" t="s">
        <v>21</v>
      </c>
      <c r="J7" s="465">
        <f>H7-F7</f>
        <v>0</v>
      </c>
      <c r="K7" s="331">
        <v>15</v>
      </c>
      <c r="L7" s="332">
        <v>15</v>
      </c>
      <c r="M7" s="332">
        <v>15</v>
      </c>
      <c r="N7" s="331" t="s">
        <v>22</v>
      </c>
      <c r="O7" s="333">
        <f>ROUND(F7*(K7/60),2)</f>
        <v>647.25</v>
      </c>
      <c r="P7" s="333">
        <v>647.25</v>
      </c>
      <c r="Q7" s="385">
        <f>H7*M7/60</f>
        <v>647.25</v>
      </c>
      <c r="R7" s="331" t="s">
        <v>19</v>
      </c>
      <c r="S7" s="334">
        <f>Q7-O7</f>
        <v>0</v>
      </c>
      <c r="T7" s="336">
        <f>ROUND(O7*W7,2)</f>
        <v>50427.25</v>
      </c>
      <c r="U7" s="336">
        <f t="shared" ref="U7:U48" si="0">ROUND(P7*X7,2)</f>
        <v>57689.39</v>
      </c>
      <c r="V7" s="424">
        <f>Q7*Y7</f>
        <v>57689.392499999994</v>
      </c>
      <c r="W7" s="335">
        <v>77.91</v>
      </c>
      <c r="X7" s="335">
        <v>89.13</v>
      </c>
      <c r="Y7" s="397">
        <v>89.13</v>
      </c>
      <c r="Z7" s="13" t="s">
        <v>23</v>
      </c>
      <c r="AA7" s="13" t="s">
        <v>24</v>
      </c>
      <c r="AB7" s="13" t="s">
        <v>191</v>
      </c>
    </row>
    <row r="8" spans="1:28" s="47" customFormat="1" ht="14.25" customHeight="1" x14ac:dyDescent="0.25">
      <c r="A8" s="443" t="s">
        <v>115</v>
      </c>
      <c r="B8" s="453"/>
      <c r="C8" s="453"/>
      <c r="D8" s="453"/>
      <c r="E8" s="446"/>
      <c r="F8" s="444"/>
      <c r="G8" s="453"/>
      <c r="H8" s="453"/>
      <c r="I8" s="446"/>
      <c r="J8" s="447"/>
      <c r="K8" s="445"/>
      <c r="L8" s="445"/>
      <c r="M8" s="445"/>
      <c r="N8" s="446"/>
      <c r="O8" s="449"/>
      <c r="P8" s="449"/>
      <c r="Q8" s="449"/>
      <c r="R8" s="446"/>
      <c r="S8" s="450"/>
      <c r="T8" s="451"/>
      <c r="U8" s="451"/>
      <c r="V8" s="451"/>
      <c r="W8" s="451"/>
      <c r="X8" s="451"/>
      <c r="Y8" s="452"/>
      <c r="Z8" s="322"/>
      <c r="AA8" s="46"/>
      <c r="AB8" s="46"/>
    </row>
    <row r="9" spans="1:28" s="22" customFormat="1" ht="51" customHeight="1" x14ac:dyDescent="0.25">
      <c r="A9" s="64" t="s">
        <v>116</v>
      </c>
      <c r="B9" s="338">
        <v>784</v>
      </c>
      <c r="C9" s="338">
        <v>784</v>
      </c>
      <c r="D9" s="338">
        <v>784</v>
      </c>
      <c r="E9" s="339" t="s">
        <v>16</v>
      </c>
      <c r="F9" s="338">
        <v>732</v>
      </c>
      <c r="G9" s="340">
        <v>732</v>
      </c>
      <c r="H9" s="366">
        <v>732</v>
      </c>
      <c r="I9" s="339" t="s">
        <v>25</v>
      </c>
      <c r="J9" s="466">
        <f>H9-F9</f>
        <v>0</v>
      </c>
      <c r="K9" s="339">
        <v>15</v>
      </c>
      <c r="L9" s="340">
        <v>15</v>
      </c>
      <c r="M9" s="340">
        <v>15</v>
      </c>
      <c r="N9" s="339" t="s">
        <v>22</v>
      </c>
      <c r="O9" s="341">
        <f>ROUND(F9*(K9/60),2)</f>
        <v>183</v>
      </c>
      <c r="P9" s="341">
        <v>183</v>
      </c>
      <c r="Q9" s="386">
        <f>H9*M9/60</f>
        <v>183</v>
      </c>
      <c r="R9" s="339" t="s">
        <v>19</v>
      </c>
      <c r="S9" s="342">
        <f>Q9-O9</f>
        <v>0</v>
      </c>
      <c r="T9" s="344">
        <f t="shared" ref="T9:T14" si="1">ROUND(O9*W9,2)</f>
        <v>14257.53</v>
      </c>
      <c r="U9" s="344">
        <f t="shared" si="0"/>
        <v>16310.79</v>
      </c>
      <c r="V9" s="425">
        <f t="shared" ref="V9:V14" si="2">Q9*Y9</f>
        <v>16310.789999999999</v>
      </c>
      <c r="W9" s="343">
        <v>77.91</v>
      </c>
      <c r="X9" s="343">
        <v>89.13</v>
      </c>
      <c r="Y9" s="398">
        <v>89.13</v>
      </c>
      <c r="Z9" s="13" t="s">
        <v>28</v>
      </c>
      <c r="AA9" s="13" t="s">
        <v>29</v>
      </c>
      <c r="AB9" s="13" t="s">
        <v>192</v>
      </c>
    </row>
    <row r="10" spans="1:28" s="22" customFormat="1" ht="72" customHeight="1" x14ac:dyDescent="0.25">
      <c r="A10" s="21" t="s">
        <v>193</v>
      </c>
      <c r="B10" s="10">
        <v>784</v>
      </c>
      <c r="C10" s="10">
        <v>784</v>
      </c>
      <c r="D10" s="10">
        <v>784</v>
      </c>
      <c r="E10" s="8" t="s">
        <v>16</v>
      </c>
      <c r="F10" s="10">
        <v>4810</v>
      </c>
      <c r="G10" s="311">
        <v>4810</v>
      </c>
      <c r="H10" s="313">
        <v>732</v>
      </c>
      <c r="I10" s="311" t="s">
        <v>31</v>
      </c>
      <c r="J10" s="466">
        <f>H10-F10</f>
        <v>-4078</v>
      </c>
      <c r="K10" s="8" t="s">
        <v>32</v>
      </c>
      <c r="L10" s="311" t="s">
        <v>32</v>
      </c>
      <c r="M10" s="311">
        <v>10</v>
      </c>
      <c r="N10" s="8" t="s">
        <v>22</v>
      </c>
      <c r="O10" s="310">
        <f>ROUND((800*(10/60))+(4010*(3/60)),2)</f>
        <v>333.83</v>
      </c>
      <c r="P10" s="310">
        <v>333.83</v>
      </c>
      <c r="Q10" s="387">
        <f>H10*M10/60</f>
        <v>122</v>
      </c>
      <c r="R10" s="8" t="s">
        <v>19</v>
      </c>
      <c r="S10" s="342">
        <f t="shared" ref="S10:S14" si="3">Q10-O10</f>
        <v>-211.82999999999998</v>
      </c>
      <c r="T10" s="316">
        <f t="shared" si="1"/>
        <v>26008.7</v>
      </c>
      <c r="U10" s="316">
        <f t="shared" si="0"/>
        <v>29754.27</v>
      </c>
      <c r="V10" s="426">
        <f>Q10*Y10</f>
        <v>10873.859999999999</v>
      </c>
      <c r="W10" s="315">
        <v>77.91</v>
      </c>
      <c r="X10" s="315">
        <v>89.13</v>
      </c>
      <c r="Y10" s="399">
        <v>89.13</v>
      </c>
      <c r="Z10" s="13" t="s">
        <v>33</v>
      </c>
      <c r="AA10" s="13" t="s">
        <v>34</v>
      </c>
      <c r="AB10" s="13" t="s">
        <v>194</v>
      </c>
    </row>
    <row r="11" spans="1:28" s="22" customFormat="1" ht="51" customHeight="1" x14ac:dyDescent="0.25">
      <c r="A11" s="21" t="s">
        <v>35</v>
      </c>
      <c r="B11" s="10">
        <v>784</v>
      </c>
      <c r="C11" s="10">
        <v>784</v>
      </c>
      <c r="D11" s="10">
        <v>784</v>
      </c>
      <c r="E11" s="8" t="s">
        <v>16</v>
      </c>
      <c r="F11" s="10">
        <v>73</v>
      </c>
      <c r="G11" s="311">
        <v>73</v>
      </c>
      <c r="H11" s="313">
        <v>73</v>
      </c>
      <c r="I11" s="8" t="s">
        <v>36</v>
      </c>
      <c r="J11" s="466">
        <f t="shared" ref="J11:J14" si="4">H11-F11</f>
        <v>0</v>
      </c>
      <c r="K11" s="8">
        <v>20</v>
      </c>
      <c r="L11" s="311">
        <v>20</v>
      </c>
      <c r="M11" s="311">
        <v>20</v>
      </c>
      <c r="N11" s="8" t="s">
        <v>22</v>
      </c>
      <c r="O11" s="310">
        <v>24</v>
      </c>
      <c r="P11" s="310">
        <v>24</v>
      </c>
      <c r="Q11" s="387">
        <v>24</v>
      </c>
      <c r="R11" s="8" t="s">
        <v>19</v>
      </c>
      <c r="S11" s="342">
        <f t="shared" si="3"/>
        <v>0</v>
      </c>
      <c r="T11" s="316">
        <f t="shared" si="1"/>
        <v>1869.84</v>
      </c>
      <c r="U11" s="316">
        <f t="shared" si="0"/>
        <v>2139.12</v>
      </c>
      <c r="V11" s="426">
        <f t="shared" si="2"/>
        <v>2139.12</v>
      </c>
      <c r="W11" s="315">
        <v>77.91</v>
      </c>
      <c r="X11" s="315">
        <v>89.13</v>
      </c>
      <c r="Y11" s="399">
        <v>89.13</v>
      </c>
      <c r="Z11" s="13" t="s">
        <v>37</v>
      </c>
      <c r="AA11" s="13" t="s">
        <v>38</v>
      </c>
      <c r="AB11" s="13" t="s">
        <v>195</v>
      </c>
    </row>
    <row r="12" spans="1:28" s="22" customFormat="1" ht="51" customHeight="1" x14ac:dyDescent="0.25">
      <c r="A12" s="21" t="s">
        <v>39</v>
      </c>
      <c r="B12" s="10">
        <v>784</v>
      </c>
      <c r="C12" s="10">
        <v>784</v>
      </c>
      <c r="D12" s="10">
        <v>784</v>
      </c>
      <c r="E12" s="8" t="s">
        <v>16</v>
      </c>
      <c r="F12" s="10">
        <v>40</v>
      </c>
      <c r="G12" s="311">
        <v>40</v>
      </c>
      <c r="H12" s="313">
        <v>5</v>
      </c>
      <c r="I12" s="311" t="s">
        <v>199</v>
      </c>
      <c r="J12" s="466">
        <f t="shared" si="4"/>
        <v>-35</v>
      </c>
      <c r="K12" s="8">
        <v>10</v>
      </c>
      <c r="L12" s="311">
        <v>10</v>
      </c>
      <c r="M12" s="311">
        <v>10</v>
      </c>
      <c r="N12" s="8" t="s">
        <v>22</v>
      </c>
      <c r="O12" s="310">
        <f>ROUND((20*(10/60))+(20*(10/60)),2)</f>
        <v>6.67</v>
      </c>
      <c r="P12" s="310">
        <v>6.67</v>
      </c>
      <c r="Q12" s="387">
        <v>0.83</v>
      </c>
      <c r="R12" s="8" t="s">
        <v>19</v>
      </c>
      <c r="S12" s="342">
        <f t="shared" si="3"/>
        <v>-5.84</v>
      </c>
      <c r="T12" s="316">
        <f t="shared" si="1"/>
        <v>519.66</v>
      </c>
      <c r="U12" s="316">
        <f t="shared" si="0"/>
        <v>594.5</v>
      </c>
      <c r="V12" s="426">
        <f>Q12*Y12</f>
        <v>73.977899999999991</v>
      </c>
      <c r="W12" s="315">
        <v>77.91</v>
      </c>
      <c r="X12" s="315">
        <v>89.13</v>
      </c>
      <c r="Y12" s="399">
        <v>89.13</v>
      </c>
      <c r="Z12" s="13"/>
      <c r="AA12" s="13" t="s">
        <v>41</v>
      </c>
      <c r="AB12" s="13"/>
    </row>
    <row r="13" spans="1:28" s="22" customFormat="1" ht="51" customHeight="1" x14ac:dyDescent="0.25">
      <c r="A13" s="21" t="s">
        <v>42</v>
      </c>
      <c r="B13" s="10">
        <v>784</v>
      </c>
      <c r="C13" s="10">
        <v>784</v>
      </c>
      <c r="D13" s="10"/>
      <c r="E13" s="8" t="s">
        <v>43</v>
      </c>
      <c r="F13" s="10">
        <v>60</v>
      </c>
      <c r="G13" s="311">
        <v>60</v>
      </c>
      <c r="H13" s="313">
        <v>73</v>
      </c>
      <c r="I13" s="8" t="s">
        <v>44</v>
      </c>
      <c r="J13" s="466">
        <f t="shared" si="4"/>
        <v>13</v>
      </c>
      <c r="K13" s="8">
        <v>1.5</v>
      </c>
      <c r="L13" s="312">
        <v>1.5</v>
      </c>
      <c r="M13" s="312">
        <v>1.5</v>
      </c>
      <c r="N13" s="8" t="s">
        <v>19</v>
      </c>
      <c r="O13" s="310">
        <f>F13*K13</f>
        <v>90</v>
      </c>
      <c r="P13" s="310">
        <v>90</v>
      </c>
      <c r="Q13" s="387">
        <f>H13*M13</f>
        <v>109.5</v>
      </c>
      <c r="R13" s="8" t="s">
        <v>19</v>
      </c>
      <c r="S13" s="342">
        <f t="shared" si="3"/>
        <v>19.5</v>
      </c>
      <c r="T13" s="316">
        <f t="shared" si="1"/>
        <v>7011.9</v>
      </c>
      <c r="U13" s="316">
        <f t="shared" si="0"/>
        <v>8021.7</v>
      </c>
      <c r="V13" s="426">
        <f t="shared" si="2"/>
        <v>9759.7349999999988</v>
      </c>
      <c r="W13" s="315">
        <v>77.91</v>
      </c>
      <c r="X13" s="315">
        <v>89.13</v>
      </c>
      <c r="Y13" s="399">
        <v>89.13</v>
      </c>
      <c r="Z13" s="13" t="s">
        <v>45</v>
      </c>
      <c r="AA13" s="13" t="s">
        <v>41</v>
      </c>
      <c r="AB13" s="13"/>
    </row>
    <row r="14" spans="1:28" s="22" customFormat="1" ht="51" customHeight="1" x14ac:dyDescent="0.25">
      <c r="A14" s="63" t="s">
        <v>46</v>
      </c>
      <c r="B14" s="69"/>
      <c r="C14" s="86"/>
      <c r="D14" s="86"/>
      <c r="E14" s="309" t="s">
        <v>43</v>
      </c>
      <c r="F14" s="308">
        <v>5</v>
      </c>
      <c r="G14" s="314">
        <v>5</v>
      </c>
      <c r="H14" s="346">
        <v>2</v>
      </c>
      <c r="I14" s="309" t="s">
        <v>47</v>
      </c>
      <c r="J14" s="466">
        <f t="shared" si="4"/>
        <v>-3</v>
      </c>
      <c r="K14" s="309">
        <v>2</v>
      </c>
      <c r="L14" s="314">
        <v>2</v>
      </c>
      <c r="M14" s="314">
        <v>2</v>
      </c>
      <c r="N14" s="309" t="s">
        <v>19</v>
      </c>
      <c r="O14" s="318">
        <f>F14*K14</f>
        <v>10</v>
      </c>
      <c r="P14" s="318">
        <v>10</v>
      </c>
      <c r="Q14" s="388">
        <f>H14*M14</f>
        <v>4</v>
      </c>
      <c r="R14" s="309" t="s">
        <v>19</v>
      </c>
      <c r="S14" s="342">
        <f t="shared" si="3"/>
        <v>-6</v>
      </c>
      <c r="T14" s="328">
        <f t="shared" si="1"/>
        <v>779.1</v>
      </c>
      <c r="U14" s="328">
        <f t="shared" si="0"/>
        <v>891.3</v>
      </c>
      <c r="V14" s="427">
        <f t="shared" si="2"/>
        <v>356.52</v>
      </c>
      <c r="W14" s="319">
        <v>77.91</v>
      </c>
      <c r="X14" s="319">
        <v>89.13</v>
      </c>
      <c r="Y14" s="400">
        <v>89.13</v>
      </c>
      <c r="Z14" s="13" t="s">
        <v>48</v>
      </c>
      <c r="AA14" s="13" t="s">
        <v>41</v>
      </c>
      <c r="AB14" s="13"/>
    </row>
    <row r="15" spans="1:28" s="47" customFormat="1" ht="13.5" customHeight="1" x14ac:dyDescent="0.25">
      <c r="A15" s="438" t="s">
        <v>117</v>
      </c>
      <c r="B15" s="453"/>
      <c r="C15" s="449"/>
      <c r="D15" s="449"/>
      <c r="E15" s="446"/>
      <c r="F15" s="444"/>
      <c r="G15" s="445"/>
      <c r="H15" s="445"/>
      <c r="I15" s="446"/>
      <c r="J15" s="447"/>
      <c r="K15" s="448"/>
      <c r="L15" s="445"/>
      <c r="M15" s="445"/>
      <c r="N15" s="446"/>
      <c r="O15" s="449"/>
      <c r="P15" s="449"/>
      <c r="Q15" s="449"/>
      <c r="R15" s="446"/>
      <c r="S15" s="450"/>
      <c r="T15" s="451"/>
      <c r="U15" s="451"/>
      <c r="V15" s="451"/>
      <c r="W15" s="451"/>
      <c r="X15" s="451"/>
      <c r="Y15" s="452"/>
      <c r="Z15" s="322"/>
      <c r="AA15" s="46"/>
      <c r="AB15" s="46"/>
    </row>
    <row r="16" spans="1:28" s="22" customFormat="1" ht="51" customHeight="1" x14ac:dyDescent="0.25">
      <c r="A16" s="329" t="s">
        <v>118</v>
      </c>
      <c r="B16" s="338">
        <v>784</v>
      </c>
      <c r="C16" s="338">
        <v>784</v>
      </c>
      <c r="D16" s="338">
        <v>784</v>
      </c>
      <c r="E16" s="339" t="s">
        <v>16</v>
      </c>
      <c r="F16" s="338">
        <v>50</v>
      </c>
      <c r="G16" s="340">
        <v>50</v>
      </c>
      <c r="H16" s="366">
        <v>50</v>
      </c>
      <c r="I16" s="339" t="s">
        <v>49</v>
      </c>
      <c r="J16" s="466">
        <f>H16-G16</f>
        <v>0</v>
      </c>
      <c r="K16" s="339">
        <v>2</v>
      </c>
      <c r="L16" s="340">
        <v>2</v>
      </c>
      <c r="M16" s="340">
        <v>2</v>
      </c>
      <c r="N16" s="339" t="s">
        <v>19</v>
      </c>
      <c r="O16" s="341">
        <f>F16*K16</f>
        <v>100</v>
      </c>
      <c r="P16" s="341">
        <v>100</v>
      </c>
      <c r="Q16" s="386">
        <f>H16*M16</f>
        <v>100</v>
      </c>
      <c r="R16" s="339" t="s">
        <v>19</v>
      </c>
      <c r="S16" s="342">
        <f>Q16-O16</f>
        <v>0</v>
      </c>
      <c r="T16" s="274">
        <f>ROUND(O16*W16,2)</f>
        <v>7791</v>
      </c>
      <c r="U16" s="274">
        <f t="shared" si="0"/>
        <v>8913</v>
      </c>
      <c r="V16" s="425">
        <f>Q16*Y16</f>
        <v>8913</v>
      </c>
      <c r="W16" s="349">
        <v>77.91</v>
      </c>
      <c r="X16" s="349">
        <v>89.13</v>
      </c>
      <c r="Y16" s="401">
        <v>89.13</v>
      </c>
      <c r="Z16" s="13" t="s">
        <v>50</v>
      </c>
      <c r="AA16" s="13" t="s">
        <v>51</v>
      </c>
      <c r="AB16" s="13"/>
    </row>
    <row r="17" spans="1:28" s="22" customFormat="1" ht="51" customHeight="1" x14ac:dyDescent="0.25">
      <c r="A17" s="350" t="s">
        <v>119</v>
      </c>
      <c r="B17" s="351">
        <v>784</v>
      </c>
      <c r="C17" s="308">
        <v>784</v>
      </c>
      <c r="D17" s="308"/>
      <c r="E17" s="309" t="s">
        <v>16</v>
      </c>
      <c r="F17" s="308">
        <v>50</v>
      </c>
      <c r="G17" s="314">
        <v>50</v>
      </c>
      <c r="H17" s="346">
        <v>0</v>
      </c>
      <c r="I17" s="314" t="s">
        <v>52</v>
      </c>
      <c r="J17" s="466">
        <f>H17-G17</f>
        <v>-50</v>
      </c>
      <c r="K17" s="309" t="s">
        <v>187</v>
      </c>
      <c r="L17" s="314" t="s">
        <v>187</v>
      </c>
      <c r="M17" s="314"/>
      <c r="N17" s="309"/>
      <c r="O17" s="318">
        <f>ROUND((20*(1))+(30*(3/60)),2)</f>
        <v>21.5</v>
      </c>
      <c r="P17" s="318">
        <v>21.5</v>
      </c>
      <c r="Q17" s="388">
        <v>0</v>
      </c>
      <c r="R17" s="309" t="s">
        <v>19</v>
      </c>
      <c r="S17" s="342">
        <f>Q17-O17</f>
        <v>-21.5</v>
      </c>
      <c r="T17" s="328">
        <f>ROUND(O17*W17,2)</f>
        <v>1675.07</v>
      </c>
      <c r="U17" s="328">
        <f t="shared" si="0"/>
        <v>1916.3</v>
      </c>
      <c r="V17" s="427"/>
      <c r="W17" s="319">
        <v>77.91</v>
      </c>
      <c r="X17" s="319">
        <v>89.13</v>
      </c>
      <c r="Y17" s="400"/>
      <c r="Z17" s="13"/>
      <c r="AA17" s="13" t="s">
        <v>41</v>
      </c>
      <c r="AB17" s="13" t="s">
        <v>198</v>
      </c>
    </row>
    <row r="18" spans="1:28" s="47" customFormat="1" ht="15.75" customHeight="1" x14ac:dyDescent="0.25">
      <c r="A18" s="454" t="s">
        <v>120</v>
      </c>
      <c r="B18" s="439"/>
      <c r="C18" s="439"/>
      <c r="D18" s="439"/>
      <c r="E18" s="441"/>
      <c r="F18" s="444"/>
      <c r="G18" s="445"/>
      <c r="H18" s="445"/>
      <c r="I18" s="445"/>
      <c r="J18" s="447"/>
      <c r="K18" s="448"/>
      <c r="L18" s="445"/>
      <c r="M18" s="445"/>
      <c r="N18" s="446"/>
      <c r="O18" s="449"/>
      <c r="P18" s="449"/>
      <c r="Q18" s="449"/>
      <c r="R18" s="446"/>
      <c r="S18" s="450"/>
      <c r="T18" s="451"/>
      <c r="U18" s="451"/>
      <c r="V18" s="451"/>
      <c r="W18" s="451"/>
      <c r="X18" s="451"/>
      <c r="Y18" s="452"/>
      <c r="Z18" s="322"/>
      <c r="AA18" s="46"/>
      <c r="AB18" s="46"/>
    </row>
    <row r="19" spans="1:28" s="22" customFormat="1" ht="76.5" customHeight="1" x14ac:dyDescent="0.25">
      <c r="A19" s="352" t="s">
        <v>121</v>
      </c>
      <c r="B19" s="353">
        <v>784</v>
      </c>
      <c r="C19" s="338">
        <v>784</v>
      </c>
      <c r="D19" s="338"/>
      <c r="E19" s="339" t="s">
        <v>16</v>
      </c>
      <c r="F19" s="338">
        <v>12</v>
      </c>
      <c r="G19" s="340">
        <v>12</v>
      </c>
      <c r="H19" s="366">
        <v>0</v>
      </c>
      <c r="I19" s="339" t="s">
        <v>36</v>
      </c>
      <c r="J19" s="466">
        <f>H19-F19</f>
        <v>-12</v>
      </c>
      <c r="K19" s="339">
        <v>15</v>
      </c>
      <c r="L19" s="340">
        <v>15</v>
      </c>
      <c r="M19" s="340"/>
      <c r="N19" s="339" t="s">
        <v>22</v>
      </c>
      <c r="O19" s="341">
        <f>ROUND(F19*(K19/60),2)</f>
        <v>3</v>
      </c>
      <c r="P19" s="341">
        <v>3</v>
      </c>
      <c r="Q19" s="386">
        <v>0</v>
      </c>
      <c r="R19" s="339" t="s">
        <v>19</v>
      </c>
      <c r="S19" s="342">
        <f>Q19-O19</f>
        <v>-3</v>
      </c>
      <c r="T19" s="344">
        <f>ROUND(O19*W19,2)</f>
        <v>233.73</v>
      </c>
      <c r="U19" s="344">
        <f t="shared" si="0"/>
        <v>267.39</v>
      </c>
      <c r="V19" s="425"/>
      <c r="W19" s="343">
        <v>77.91</v>
      </c>
      <c r="X19" s="343">
        <v>89.13</v>
      </c>
      <c r="Y19" s="398"/>
      <c r="Z19" s="13"/>
      <c r="AA19" s="13" t="s">
        <v>54</v>
      </c>
      <c r="AB19" s="13" t="s">
        <v>196</v>
      </c>
    </row>
    <row r="20" spans="1:28" s="22" customFormat="1" ht="51" customHeight="1" x14ac:dyDescent="0.25">
      <c r="A20" s="329" t="s">
        <v>55</v>
      </c>
      <c r="B20" s="308">
        <v>784</v>
      </c>
      <c r="C20" s="308">
        <v>784</v>
      </c>
      <c r="D20" s="308"/>
      <c r="E20" s="309" t="s">
        <v>16</v>
      </c>
      <c r="F20" s="308">
        <v>5</v>
      </c>
      <c r="G20" s="314">
        <v>5</v>
      </c>
      <c r="H20" s="346">
        <v>0</v>
      </c>
      <c r="I20" s="309" t="s">
        <v>36</v>
      </c>
      <c r="J20" s="466">
        <f>H20-F20</f>
        <v>-5</v>
      </c>
      <c r="K20" s="309">
        <v>30</v>
      </c>
      <c r="L20" s="314">
        <v>30</v>
      </c>
      <c r="M20" s="314"/>
      <c r="N20" s="309" t="s">
        <v>22</v>
      </c>
      <c r="O20" s="318">
        <f>ROUND(F20*(K20/60),2)</f>
        <v>2.5</v>
      </c>
      <c r="P20" s="318">
        <v>2.5</v>
      </c>
      <c r="Q20" s="388">
        <v>0</v>
      </c>
      <c r="R20" s="309" t="s">
        <v>19</v>
      </c>
      <c r="S20" s="342">
        <f>Q20-O20</f>
        <v>-2.5</v>
      </c>
      <c r="T20" s="328">
        <f>ROUND(O20*W20,2)</f>
        <v>194.78</v>
      </c>
      <c r="U20" s="328">
        <f t="shared" si="0"/>
        <v>222.83</v>
      </c>
      <c r="V20" s="427"/>
      <c r="W20" s="319">
        <v>77.91</v>
      </c>
      <c r="X20" s="319">
        <v>89.13</v>
      </c>
      <c r="Y20" s="400"/>
      <c r="Z20" s="13"/>
      <c r="AA20" s="13" t="s">
        <v>56</v>
      </c>
      <c r="AB20" s="13"/>
    </row>
    <row r="21" spans="1:28" s="323" customFormat="1" ht="15" customHeight="1" x14ac:dyDescent="0.25">
      <c r="A21" s="438" t="s">
        <v>122</v>
      </c>
      <c r="B21" s="439"/>
      <c r="C21" s="439"/>
      <c r="D21" s="439"/>
      <c r="E21" s="441"/>
      <c r="F21" s="439"/>
      <c r="G21" s="439"/>
      <c r="H21" s="439"/>
      <c r="I21" s="441"/>
      <c r="J21" s="455"/>
      <c r="K21" s="441"/>
      <c r="L21" s="456"/>
      <c r="M21" s="456"/>
      <c r="N21" s="441"/>
      <c r="O21" s="440"/>
      <c r="P21" s="440"/>
      <c r="Q21" s="440"/>
      <c r="R21" s="441"/>
      <c r="S21" s="457"/>
      <c r="T21" s="458"/>
      <c r="U21" s="458"/>
      <c r="V21" s="458"/>
      <c r="W21" s="458"/>
      <c r="X21" s="458"/>
      <c r="Y21" s="459"/>
      <c r="Z21" s="103"/>
      <c r="AA21" s="57"/>
      <c r="AB21" s="57"/>
    </row>
    <row r="22" spans="1:28" s="22" customFormat="1" ht="36.75" customHeight="1" x14ac:dyDescent="0.25">
      <c r="A22" s="64" t="s">
        <v>201</v>
      </c>
      <c r="B22" s="338">
        <v>784</v>
      </c>
      <c r="C22" s="338">
        <v>784</v>
      </c>
      <c r="D22" s="338">
        <v>784</v>
      </c>
      <c r="E22" s="339" t="s">
        <v>16</v>
      </c>
      <c r="F22" s="338">
        <v>2161</v>
      </c>
      <c r="G22" s="338">
        <v>2162</v>
      </c>
      <c r="H22" s="367">
        <v>2265</v>
      </c>
      <c r="I22" s="339" t="s">
        <v>25</v>
      </c>
      <c r="J22" s="467">
        <f>H22-F22</f>
        <v>104</v>
      </c>
      <c r="K22" s="339">
        <v>2</v>
      </c>
      <c r="L22" s="340">
        <v>2</v>
      </c>
      <c r="M22" s="340">
        <v>2</v>
      </c>
      <c r="N22" s="339" t="s">
        <v>19</v>
      </c>
      <c r="O22" s="341">
        <v>4324</v>
      </c>
      <c r="P22" s="341">
        <v>4324</v>
      </c>
      <c r="Q22" s="386">
        <f>H22*M22</f>
        <v>4530</v>
      </c>
      <c r="R22" s="339" t="s">
        <v>19</v>
      </c>
      <c r="S22" s="342">
        <f>Q22-O22</f>
        <v>206</v>
      </c>
      <c r="T22" s="344">
        <f>ROUND(O22*W22,2)</f>
        <v>336882.84</v>
      </c>
      <c r="U22" s="344">
        <f t="shared" ref="U22" si="5">ROUND(P22*X22,2)</f>
        <v>385398.12</v>
      </c>
      <c r="V22" s="425">
        <f t="shared" ref="V22:V27" si="6">Q22*Y22</f>
        <v>403758.89999999997</v>
      </c>
      <c r="W22" s="343">
        <v>77.91</v>
      </c>
      <c r="X22" s="343">
        <v>89.13</v>
      </c>
      <c r="Y22" s="398">
        <v>89.13</v>
      </c>
      <c r="Z22" s="13" t="s">
        <v>61</v>
      </c>
      <c r="AA22" s="13" t="s">
        <v>62</v>
      </c>
      <c r="AB22" s="13"/>
    </row>
    <row r="23" spans="1:28" s="22" customFormat="1" ht="51" customHeight="1" x14ac:dyDescent="0.25">
      <c r="A23" s="21" t="s">
        <v>197</v>
      </c>
      <c r="B23" s="10">
        <v>784</v>
      </c>
      <c r="C23" s="10">
        <v>784</v>
      </c>
      <c r="D23" s="10">
        <v>784</v>
      </c>
      <c r="E23" s="8" t="s">
        <v>16</v>
      </c>
      <c r="F23" s="10">
        <v>1699</v>
      </c>
      <c r="G23" s="10">
        <v>1699</v>
      </c>
      <c r="H23" s="307">
        <v>1771</v>
      </c>
      <c r="I23" s="8" t="s">
        <v>25</v>
      </c>
      <c r="J23" s="467">
        <f t="shared" ref="J23:J29" si="7">H23-F23</f>
        <v>72</v>
      </c>
      <c r="K23" s="463" t="s">
        <v>26</v>
      </c>
      <c r="L23" s="463" t="s">
        <v>26</v>
      </c>
      <c r="M23" s="463">
        <v>2</v>
      </c>
      <c r="N23" s="8" t="s">
        <v>19</v>
      </c>
      <c r="O23" s="310">
        <v>3455</v>
      </c>
      <c r="P23" s="310">
        <v>3454.63</v>
      </c>
      <c r="Q23" s="387">
        <f>H23*M23</f>
        <v>3542</v>
      </c>
      <c r="R23" s="8" t="s">
        <v>19</v>
      </c>
      <c r="S23" s="342">
        <f>Q23-P23</f>
        <v>87.369999999999891</v>
      </c>
      <c r="T23" s="316">
        <f>O23*W23</f>
        <v>269179.05</v>
      </c>
      <c r="U23" s="316">
        <f>P23*X23</f>
        <v>307911.17190000002</v>
      </c>
      <c r="V23" s="425">
        <f t="shared" si="6"/>
        <v>315698.45999999996</v>
      </c>
      <c r="W23" s="315">
        <v>77.91</v>
      </c>
      <c r="X23" s="315">
        <v>89.13</v>
      </c>
      <c r="Y23" s="399">
        <v>89.13</v>
      </c>
      <c r="Z23" s="13"/>
      <c r="AA23" s="13"/>
      <c r="AB23" s="13"/>
    </row>
    <row r="24" spans="1:28" s="22" customFormat="1" ht="34.5" customHeight="1" x14ac:dyDescent="0.25">
      <c r="A24" s="64" t="s">
        <v>200</v>
      </c>
      <c r="B24" s="338">
        <v>784</v>
      </c>
      <c r="C24" s="338">
        <v>784</v>
      </c>
      <c r="D24" s="338">
        <v>784</v>
      </c>
      <c r="E24" s="339" t="s">
        <v>16</v>
      </c>
      <c r="F24" s="338">
        <v>9408</v>
      </c>
      <c r="G24" s="338">
        <v>9408</v>
      </c>
      <c r="H24" s="367">
        <v>9408</v>
      </c>
      <c r="I24" s="339" t="s">
        <v>25</v>
      </c>
      <c r="J24" s="467">
        <f t="shared" si="7"/>
        <v>0</v>
      </c>
      <c r="K24" s="339">
        <v>10</v>
      </c>
      <c r="L24" s="340">
        <v>10</v>
      </c>
      <c r="M24" s="340">
        <v>15</v>
      </c>
      <c r="N24" s="339" t="s">
        <v>22</v>
      </c>
      <c r="O24" s="341">
        <f>ROUND(F24*K24/60,2)</f>
        <v>1568</v>
      </c>
      <c r="P24" s="341">
        <v>1568</v>
      </c>
      <c r="Q24" s="386">
        <f>H24*M24/60</f>
        <v>2352</v>
      </c>
      <c r="R24" s="339" t="s">
        <v>19</v>
      </c>
      <c r="S24" s="342">
        <f t="shared" ref="S24:S29" si="8">Q24-O24</f>
        <v>784</v>
      </c>
      <c r="T24" s="344">
        <f t="shared" ref="T24:T29" si="9">ROUND(O24*W24,2)</f>
        <v>122162.88</v>
      </c>
      <c r="U24" s="344">
        <f t="shared" si="0"/>
        <v>139755.84</v>
      </c>
      <c r="V24" s="425">
        <f t="shared" si="6"/>
        <v>209633.75999999998</v>
      </c>
      <c r="W24" s="343">
        <v>77.91</v>
      </c>
      <c r="X24" s="343">
        <v>89.13</v>
      </c>
      <c r="Y24" s="401">
        <v>89.13</v>
      </c>
      <c r="Z24" s="72"/>
      <c r="AA24" s="72" t="s">
        <v>63</v>
      </c>
      <c r="AB24" s="13">
        <f>ROUND(AVERAGE(1744,1654),0)</f>
        <v>1699</v>
      </c>
    </row>
    <row r="25" spans="1:28" s="22" customFormat="1" ht="34.5" customHeight="1" x14ac:dyDescent="0.25">
      <c r="A25" s="523" t="s">
        <v>203</v>
      </c>
      <c r="B25" s="308">
        <v>784</v>
      </c>
      <c r="C25" s="308">
        <v>784</v>
      </c>
      <c r="D25" s="308">
        <v>784</v>
      </c>
      <c r="E25" s="309" t="s">
        <v>16</v>
      </c>
      <c r="F25" s="308">
        <v>7040</v>
      </c>
      <c r="G25" s="308">
        <v>7040</v>
      </c>
      <c r="H25" s="345">
        <v>7282</v>
      </c>
      <c r="I25" s="309" t="s">
        <v>25</v>
      </c>
      <c r="J25" s="467">
        <f t="shared" si="7"/>
        <v>242</v>
      </c>
      <c r="K25" s="347">
        <v>1</v>
      </c>
      <c r="L25" s="348">
        <v>1</v>
      </c>
      <c r="M25" s="348">
        <v>1</v>
      </c>
      <c r="N25" s="347" t="s">
        <v>58</v>
      </c>
      <c r="O25" s="318">
        <v>7040</v>
      </c>
      <c r="P25" s="318">
        <v>7040</v>
      </c>
      <c r="Q25" s="388">
        <f>H25*M25</f>
        <v>7282</v>
      </c>
      <c r="R25" s="309" t="s">
        <v>19</v>
      </c>
      <c r="S25" s="342">
        <f t="shared" si="8"/>
        <v>242</v>
      </c>
      <c r="T25" s="328">
        <f t="shared" si="9"/>
        <v>548486.40000000002</v>
      </c>
      <c r="U25" s="328">
        <f t="shared" ref="U25" si="10">ROUND(P25*X25,2)</f>
        <v>627475.19999999995</v>
      </c>
      <c r="V25" s="427">
        <f t="shared" si="6"/>
        <v>649044.65999999992</v>
      </c>
      <c r="W25" s="319">
        <v>77.91</v>
      </c>
      <c r="X25" s="319">
        <v>89.13</v>
      </c>
      <c r="Y25" s="400">
        <v>89.13</v>
      </c>
      <c r="Z25" s="13" t="s">
        <v>59</v>
      </c>
      <c r="AA25" s="13" t="s">
        <v>60</v>
      </c>
      <c r="AB25" s="13">
        <f>921+5979+140</f>
        <v>7040</v>
      </c>
    </row>
    <row r="26" spans="1:28" s="22" customFormat="1" ht="45" customHeight="1" x14ac:dyDescent="0.25">
      <c r="A26" s="21" t="s">
        <v>202</v>
      </c>
      <c r="B26" s="10">
        <v>784</v>
      </c>
      <c r="C26" s="10">
        <v>784</v>
      </c>
      <c r="D26" s="10">
        <v>784</v>
      </c>
      <c r="E26" s="8" t="s">
        <v>16</v>
      </c>
      <c r="F26" s="10">
        <v>784</v>
      </c>
      <c r="G26" s="10">
        <v>784</v>
      </c>
      <c r="H26" s="307">
        <v>784</v>
      </c>
      <c r="I26" s="8" t="s">
        <v>25</v>
      </c>
      <c r="J26" s="467">
        <f t="shared" si="7"/>
        <v>0</v>
      </c>
      <c r="K26" s="8">
        <v>15</v>
      </c>
      <c r="L26" s="311">
        <v>15</v>
      </c>
      <c r="M26" s="311">
        <v>15</v>
      </c>
      <c r="N26" s="8" t="s">
        <v>22</v>
      </c>
      <c r="O26" s="310">
        <f>ROUND(F26*K26/60,2)</f>
        <v>196</v>
      </c>
      <c r="P26" s="310">
        <v>196</v>
      </c>
      <c r="Q26" s="388">
        <f>H26*M26/60</f>
        <v>196</v>
      </c>
      <c r="R26" s="8" t="s">
        <v>19</v>
      </c>
      <c r="S26" s="342">
        <f t="shared" si="8"/>
        <v>0</v>
      </c>
      <c r="T26" s="316">
        <f t="shared" si="9"/>
        <v>15270.36</v>
      </c>
      <c r="U26" s="316">
        <f t="shared" si="0"/>
        <v>17469.48</v>
      </c>
      <c r="V26" s="426">
        <f t="shared" si="6"/>
        <v>17469.48</v>
      </c>
      <c r="W26" s="315">
        <v>77.91</v>
      </c>
      <c r="X26" s="315">
        <v>89.13</v>
      </c>
      <c r="Y26" s="402">
        <v>89.13</v>
      </c>
      <c r="Z26" s="13" t="s">
        <v>65</v>
      </c>
      <c r="AA26" s="13" t="s">
        <v>41</v>
      </c>
      <c r="AB26" s="13">
        <f>AB24*6</f>
        <v>10194</v>
      </c>
    </row>
    <row r="27" spans="1:28" s="22" customFormat="1" ht="51" customHeight="1" x14ac:dyDescent="0.25">
      <c r="A27" s="369" t="s">
        <v>204</v>
      </c>
      <c r="B27" s="10">
        <v>784</v>
      </c>
      <c r="C27" s="10">
        <v>784</v>
      </c>
      <c r="D27" s="10">
        <v>784</v>
      </c>
      <c r="E27" s="8" t="s">
        <v>16</v>
      </c>
      <c r="F27" s="10">
        <v>4000</v>
      </c>
      <c r="G27" s="10">
        <v>4000</v>
      </c>
      <c r="H27" s="307">
        <v>3275</v>
      </c>
      <c r="I27" s="8" t="s">
        <v>25</v>
      </c>
      <c r="J27" s="467">
        <f t="shared" si="7"/>
        <v>-725</v>
      </c>
      <c r="K27" s="8">
        <v>1</v>
      </c>
      <c r="L27" s="311">
        <f>K27</f>
        <v>1</v>
      </c>
      <c r="M27" s="311">
        <v>1</v>
      </c>
      <c r="N27" s="8" t="s">
        <v>64</v>
      </c>
      <c r="O27" s="310">
        <f>ROUND(F27*K27,2)</f>
        <v>4000</v>
      </c>
      <c r="P27" s="310">
        <v>4000</v>
      </c>
      <c r="Q27" s="387">
        <f>H27*M27</f>
        <v>3275</v>
      </c>
      <c r="R27" s="8" t="s">
        <v>19</v>
      </c>
      <c r="S27" s="342">
        <f t="shared" si="8"/>
        <v>-725</v>
      </c>
      <c r="T27" s="316">
        <f t="shared" si="9"/>
        <v>311640</v>
      </c>
      <c r="U27" s="316">
        <f t="shared" si="0"/>
        <v>356520</v>
      </c>
      <c r="V27" s="426">
        <f t="shared" si="6"/>
        <v>291900.75</v>
      </c>
      <c r="W27" s="315">
        <v>77.91</v>
      </c>
      <c r="X27" s="315">
        <v>89.13</v>
      </c>
      <c r="Y27" s="402">
        <v>89.13</v>
      </c>
      <c r="Z27" s="13" t="s">
        <v>68</v>
      </c>
      <c r="AA27" s="13" t="s">
        <v>69</v>
      </c>
      <c r="AB27" s="13"/>
    </row>
    <row r="28" spans="1:28" s="22" customFormat="1" ht="51" customHeight="1" x14ac:dyDescent="0.25">
      <c r="A28" s="21" t="s">
        <v>66</v>
      </c>
      <c r="B28" s="10">
        <v>784</v>
      </c>
      <c r="C28" s="10">
        <v>784</v>
      </c>
      <c r="D28" s="10"/>
      <c r="E28" s="8" t="s">
        <v>16</v>
      </c>
      <c r="F28" s="10">
        <v>4</v>
      </c>
      <c r="G28" s="312">
        <v>3.6</v>
      </c>
      <c r="H28" s="368">
        <v>0</v>
      </c>
      <c r="I28" s="8" t="s">
        <v>67</v>
      </c>
      <c r="J28" s="467">
        <f t="shared" si="7"/>
        <v>-4</v>
      </c>
      <c r="K28" s="8">
        <v>2</v>
      </c>
      <c r="L28" s="311">
        <v>2</v>
      </c>
      <c r="M28" s="311">
        <v>0</v>
      </c>
      <c r="N28" s="8" t="s">
        <v>22</v>
      </c>
      <c r="O28" s="310">
        <v>0.12</v>
      </c>
      <c r="P28" s="310">
        <v>0.12</v>
      </c>
      <c r="Q28" s="387">
        <v>0</v>
      </c>
      <c r="R28" s="8" t="s">
        <v>19</v>
      </c>
      <c r="S28" s="342">
        <f t="shared" si="8"/>
        <v>-0.12</v>
      </c>
      <c r="T28" s="316">
        <f t="shared" si="9"/>
        <v>9.35</v>
      </c>
      <c r="U28" s="316">
        <f t="shared" si="0"/>
        <v>10.7</v>
      </c>
      <c r="V28" s="426"/>
      <c r="W28" s="315">
        <v>77.91</v>
      </c>
      <c r="X28" s="315">
        <v>89.13</v>
      </c>
      <c r="Y28" s="402"/>
      <c r="Z28" s="13" t="s">
        <v>70</v>
      </c>
      <c r="AA28" s="13" t="s">
        <v>71</v>
      </c>
      <c r="AB28" s="13"/>
    </row>
    <row r="29" spans="1:28" s="22" customFormat="1" ht="51" customHeight="1" x14ac:dyDescent="0.25">
      <c r="A29" s="21" t="s">
        <v>205</v>
      </c>
      <c r="B29" s="10">
        <v>784</v>
      </c>
      <c r="C29" s="10">
        <v>784</v>
      </c>
      <c r="D29" s="308">
        <v>784</v>
      </c>
      <c r="E29" s="309" t="s">
        <v>16</v>
      </c>
      <c r="F29" s="308">
        <v>10194</v>
      </c>
      <c r="G29" s="308">
        <v>10194</v>
      </c>
      <c r="H29" s="345">
        <v>10194</v>
      </c>
      <c r="I29" s="309" t="s">
        <v>25</v>
      </c>
      <c r="J29" s="467">
        <f t="shared" si="7"/>
        <v>0</v>
      </c>
      <c r="K29" s="309">
        <v>30</v>
      </c>
      <c r="L29" s="314">
        <v>30</v>
      </c>
      <c r="M29" s="314">
        <v>30</v>
      </c>
      <c r="N29" s="309" t="s">
        <v>22</v>
      </c>
      <c r="O29" s="308">
        <f>ROUND(F29*(K29/60),2)</f>
        <v>5097</v>
      </c>
      <c r="P29" s="318">
        <v>5097</v>
      </c>
      <c r="Q29" s="388">
        <f>H29*M29/60</f>
        <v>5097</v>
      </c>
      <c r="R29" s="309" t="s">
        <v>19</v>
      </c>
      <c r="S29" s="342">
        <f t="shared" si="8"/>
        <v>0</v>
      </c>
      <c r="T29" s="328">
        <f t="shared" si="9"/>
        <v>397107.27</v>
      </c>
      <c r="U29" s="328">
        <f t="shared" si="0"/>
        <v>454295.61</v>
      </c>
      <c r="V29" s="426">
        <f t="shared" ref="V29" si="11">Q29*Y29</f>
        <v>454295.61</v>
      </c>
      <c r="W29" s="319">
        <v>77.91</v>
      </c>
      <c r="X29" s="319">
        <v>89.13</v>
      </c>
      <c r="Y29" s="414">
        <v>89.13</v>
      </c>
      <c r="Z29" s="324" t="s">
        <v>74</v>
      </c>
      <c r="AA29" s="13"/>
      <c r="AB29" s="13"/>
    </row>
    <row r="30" spans="1:28" s="22" customFormat="1" ht="84" customHeight="1" x14ac:dyDescent="0.25">
      <c r="A30" s="21" t="s">
        <v>72</v>
      </c>
      <c r="B30" s="21" t="s">
        <v>73</v>
      </c>
      <c r="C30" s="413" t="s">
        <v>73</v>
      </c>
      <c r="D30" s="460" t="s">
        <v>73</v>
      </c>
      <c r="E30" s="115"/>
      <c r="F30" s="116"/>
      <c r="G30" s="117"/>
      <c r="H30" s="117"/>
      <c r="I30" s="115"/>
      <c r="J30" s="118"/>
      <c r="K30" s="119"/>
      <c r="L30" s="117"/>
      <c r="M30" s="117"/>
      <c r="N30" s="115"/>
      <c r="O30" s="120"/>
      <c r="P30" s="120"/>
      <c r="Q30" s="120"/>
      <c r="R30" s="115"/>
      <c r="S30" s="410"/>
      <c r="T30" s="422"/>
      <c r="U30" s="422"/>
      <c r="V30" s="422"/>
      <c r="W30" s="422"/>
      <c r="X30" s="422"/>
      <c r="Y30" s="81"/>
      <c r="Z30" s="13" t="s">
        <v>76</v>
      </c>
      <c r="AA30" s="13" t="s">
        <v>77</v>
      </c>
      <c r="AB30" s="13"/>
    </row>
    <row r="31" spans="1:28" s="22" customFormat="1" ht="38.25" customHeight="1" x14ac:dyDescent="0.25">
      <c r="A31" s="369" t="s">
        <v>75</v>
      </c>
      <c r="B31" s="370">
        <v>784</v>
      </c>
      <c r="C31" s="370"/>
      <c r="D31" s="415"/>
      <c r="E31" s="416" t="s">
        <v>16</v>
      </c>
      <c r="F31" s="415">
        <v>150</v>
      </c>
      <c r="G31" s="417">
        <v>0</v>
      </c>
      <c r="H31" s="417"/>
      <c r="I31" s="416" t="s">
        <v>25</v>
      </c>
      <c r="J31" s="418">
        <f>(G31-F31)</f>
        <v>-150</v>
      </c>
      <c r="K31" s="416">
        <v>75</v>
      </c>
      <c r="L31" s="417">
        <v>0</v>
      </c>
      <c r="M31" s="417"/>
      <c r="N31" s="416" t="s">
        <v>22</v>
      </c>
      <c r="O31" s="419">
        <f>ROUND(F31*(K31/60),2)</f>
        <v>187.5</v>
      </c>
      <c r="P31" s="419">
        <f>ROUND(G31*(L31/60),2)</f>
        <v>0</v>
      </c>
      <c r="Q31" s="419"/>
      <c r="R31" s="416" t="s">
        <v>19</v>
      </c>
      <c r="S31" s="420">
        <v>-188</v>
      </c>
      <c r="T31" s="421">
        <f>ROUND(O31*W31,2)</f>
        <v>14608.13</v>
      </c>
      <c r="U31" s="421">
        <f t="shared" si="0"/>
        <v>0</v>
      </c>
      <c r="V31" s="421"/>
      <c r="W31" s="421">
        <v>77.91</v>
      </c>
      <c r="X31" s="421">
        <v>0</v>
      </c>
      <c r="Y31" s="421"/>
      <c r="Z31" s="13" t="s">
        <v>80</v>
      </c>
      <c r="AA31" s="13" t="s">
        <v>81</v>
      </c>
      <c r="AB31" s="13"/>
    </row>
    <row r="32" spans="1:28" s="47" customFormat="1" ht="15.75" customHeight="1" x14ac:dyDescent="0.25">
      <c r="A32" s="369" t="s">
        <v>78</v>
      </c>
      <c r="B32" s="370">
        <v>784</v>
      </c>
      <c r="C32" s="370"/>
      <c r="D32" s="370"/>
      <c r="E32" s="371" t="s">
        <v>16</v>
      </c>
      <c r="F32" s="370">
        <v>721</v>
      </c>
      <c r="G32" s="372">
        <v>0</v>
      </c>
      <c r="H32" s="372"/>
      <c r="I32" s="371" t="s">
        <v>79</v>
      </c>
      <c r="J32" s="373">
        <f>(G32-F32)</f>
        <v>-721</v>
      </c>
      <c r="K32" s="371">
        <v>50</v>
      </c>
      <c r="L32" s="372">
        <v>0</v>
      </c>
      <c r="M32" s="372"/>
      <c r="N32" s="371" t="s">
        <v>22</v>
      </c>
      <c r="O32" s="374">
        <f>ROUND(F32*K32/60,2)</f>
        <v>600.83000000000004</v>
      </c>
      <c r="P32" s="374">
        <f>ROUND(G32*(L32/60),2)</f>
        <v>0</v>
      </c>
      <c r="Q32" s="374"/>
      <c r="R32" s="371" t="s">
        <v>19</v>
      </c>
      <c r="S32" s="375">
        <f>P32-O32</f>
        <v>-600.83000000000004</v>
      </c>
      <c r="T32" s="376">
        <f>ROUND(O32*W32,2)</f>
        <v>46810.67</v>
      </c>
      <c r="U32" s="376">
        <f t="shared" si="0"/>
        <v>0</v>
      </c>
      <c r="V32" s="376"/>
      <c r="W32" s="376">
        <v>77.91</v>
      </c>
      <c r="X32" s="376">
        <v>0</v>
      </c>
      <c r="Y32" s="376"/>
      <c r="Z32" s="13" t="s">
        <v>84</v>
      </c>
      <c r="AA32" s="13" t="s">
        <v>85</v>
      </c>
      <c r="AB32" s="13"/>
    </row>
    <row r="33" spans="1:28" s="22" customFormat="1" ht="32.25" customHeight="1" x14ac:dyDescent="0.25">
      <c r="A33" s="377" t="s">
        <v>82</v>
      </c>
      <c r="B33" s="378">
        <v>117</v>
      </c>
      <c r="C33" s="378"/>
      <c r="D33" s="378"/>
      <c r="E33" s="379" t="s">
        <v>83</v>
      </c>
      <c r="F33" s="378">
        <v>117</v>
      </c>
      <c r="G33" s="380">
        <v>0</v>
      </c>
      <c r="H33" s="380"/>
      <c r="I33" s="379" t="s">
        <v>25</v>
      </c>
      <c r="J33" s="381">
        <f>(G33-F33)</f>
        <v>-117</v>
      </c>
      <c r="K33" s="379">
        <v>45</v>
      </c>
      <c r="L33" s="380">
        <v>0</v>
      </c>
      <c r="M33" s="380"/>
      <c r="N33" s="379" t="s">
        <v>22</v>
      </c>
      <c r="O33" s="382">
        <f>ROUND(F33*K33/60,2)</f>
        <v>87.75</v>
      </c>
      <c r="P33" s="382">
        <f>ROUND(G33*(L33/60),2)</f>
        <v>0</v>
      </c>
      <c r="Q33" s="382"/>
      <c r="R33" s="379" t="s">
        <v>19</v>
      </c>
      <c r="S33" s="383">
        <f>P33-O33</f>
        <v>-87.75</v>
      </c>
      <c r="T33" s="384">
        <f>ROUND(O33*W33,2)</f>
        <v>6836.6</v>
      </c>
      <c r="U33" s="384">
        <f t="shared" si="0"/>
        <v>0</v>
      </c>
      <c r="V33" s="384"/>
      <c r="W33" s="384">
        <v>77.91</v>
      </c>
      <c r="X33" s="384">
        <v>0</v>
      </c>
      <c r="Y33" s="384"/>
      <c r="Z33" s="322"/>
      <c r="AA33" s="46"/>
      <c r="AB33" s="46"/>
    </row>
    <row r="34" spans="1:28" s="47" customFormat="1" ht="14.25" customHeight="1" x14ac:dyDescent="0.25">
      <c r="A34" s="438" t="s">
        <v>127</v>
      </c>
      <c r="B34" s="453"/>
      <c r="C34" s="453"/>
      <c r="D34" s="453"/>
      <c r="E34" s="446"/>
      <c r="F34" s="444"/>
      <c r="G34" s="445"/>
      <c r="H34" s="445"/>
      <c r="I34" s="446"/>
      <c r="J34" s="447"/>
      <c r="K34" s="448"/>
      <c r="L34" s="445"/>
      <c r="M34" s="445"/>
      <c r="N34" s="446"/>
      <c r="O34" s="449"/>
      <c r="P34" s="449"/>
      <c r="Q34" s="449"/>
      <c r="R34" s="446"/>
      <c r="S34" s="450"/>
      <c r="T34" s="451"/>
      <c r="U34" s="451"/>
      <c r="V34" s="451"/>
      <c r="W34" s="451"/>
      <c r="X34" s="451"/>
      <c r="Y34" s="452"/>
      <c r="Z34" s="13"/>
      <c r="AA34" s="13" t="s">
        <v>87</v>
      </c>
      <c r="AB34" s="13"/>
    </row>
    <row r="35" spans="1:28" s="22" customFormat="1" ht="41.25" customHeight="1" x14ac:dyDescent="0.25">
      <c r="A35" s="329" t="s">
        <v>206</v>
      </c>
      <c r="B35" s="330">
        <v>784</v>
      </c>
      <c r="C35" s="330">
        <v>784</v>
      </c>
      <c r="D35" s="330">
        <v>784</v>
      </c>
      <c r="E35" s="331" t="s">
        <v>16</v>
      </c>
      <c r="F35" s="330">
        <v>9408</v>
      </c>
      <c r="G35" s="330">
        <v>9408</v>
      </c>
      <c r="H35" s="391">
        <v>9408</v>
      </c>
      <c r="I35" s="331" t="s">
        <v>86</v>
      </c>
      <c r="J35" s="465">
        <f>H35-G35</f>
        <v>0</v>
      </c>
      <c r="K35" s="331">
        <v>5</v>
      </c>
      <c r="L35" s="332">
        <v>5</v>
      </c>
      <c r="M35" s="332">
        <v>4</v>
      </c>
      <c r="N35" s="331" t="s">
        <v>22</v>
      </c>
      <c r="O35" s="333">
        <f>ROUND(F35*K35/60,2)</f>
        <v>784</v>
      </c>
      <c r="P35" s="333">
        <v>784</v>
      </c>
      <c r="Q35" s="385">
        <f>H35*M35/60</f>
        <v>627.20000000000005</v>
      </c>
      <c r="R35" s="331" t="s">
        <v>19</v>
      </c>
      <c r="S35" s="334">
        <f>Q35-O35</f>
        <v>-156.79999999999995</v>
      </c>
      <c r="T35" s="335">
        <f>ROUND(O35*W35,2)</f>
        <v>61081.440000000002</v>
      </c>
      <c r="U35" s="336">
        <f t="shared" si="0"/>
        <v>69877.919999999998</v>
      </c>
      <c r="V35" s="424">
        <f>Q35*Y35</f>
        <v>55902.336000000003</v>
      </c>
      <c r="W35" s="335">
        <v>77.91</v>
      </c>
      <c r="X35" s="335">
        <v>89.13</v>
      </c>
      <c r="Y35" s="397">
        <v>89.13</v>
      </c>
      <c r="Z35" s="322"/>
      <c r="AA35" s="46"/>
      <c r="AB35" s="46"/>
    </row>
    <row r="36" spans="1:28" s="47" customFormat="1" ht="18" customHeight="1" x14ac:dyDescent="0.25">
      <c r="A36" s="438" t="s">
        <v>128</v>
      </c>
      <c r="B36" s="453"/>
      <c r="C36" s="453"/>
      <c r="D36" s="453"/>
      <c r="E36" s="446"/>
      <c r="F36" s="444"/>
      <c r="G36" s="453"/>
      <c r="H36" s="453"/>
      <c r="I36" s="446"/>
      <c r="J36" s="447"/>
      <c r="K36" s="448"/>
      <c r="L36" s="445"/>
      <c r="M36" s="445"/>
      <c r="N36" s="446"/>
      <c r="O36" s="449"/>
      <c r="P36" s="449"/>
      <c r="Q36" s="449"/>
      <c r="R36" s="446"/>
      <c r="S36" s="450"/>
      <c r="T36" s="451"/>
      <c r="U36" s="451"/>
      <c r="V36" s="451"/>
      <c r="W36" s="451"/>
      <c r="X36" s="451"/>
      <c r="Y36" s="452"/>
      <c r="Z36" s="13"/>
      <c r="AA36" s="13" t="s">
        <v>89</v>
      </c>
      <c r="AB36" s="13"/>
    </row>
    <row r="37" spans="1:28" s="22" customFormat="1" ht="25.5" customHeight="1" x14ac:dyDescent="0.25">
      <c r="A37" s="64" t="s">
        <v>246</v>
      </c>
      <c r="B37" s="338">
        <v>784</v>
      </c>
      <c r="C37" s="330">
        <v>784</v>
      </c>
      <c r="D37" s="330"/>
      <c r="E37" s="331" t="s">
        <v>16</v>
      </c>
      <c r="F37" s="330">
        <v>7500</v>
      </c>
      <c r="G37" s="330">
        <v>7500</v>
      </c>
      <c r="H37" s="391">
        <v>0</v>
      </c>
      <c r="I37" s="331" t="s">
        <v>88</v>
      </c>
      <c r="J37" s="465">
        <f>H37-F37</f>
        <v>-7500</v>
      </c>
      <c r="K37" s="331">
        <v>2</v>
      </c>
      <c r="L37" s="332">
        <v>2</v>
      </c>
      <c r="M37" s="332"/>
      <c r="N37" s="331" t="s">
        <v>22</v>
      </c>
      <c r="O37" s="333">
        <f>ROUND(F37*K37/60,2)</f>
        <v>250</v>
      </c>
      <c r="P37" s="333">
        <v>250</v>
      </c>
      <c r="Q37" s="385">
        <v>0</v>
      </c>
      <c r="R37" s="331" t="s">
        <v>19</v>
      </c>
      <c r="S37" s="334">
        <f>Q37-O37</f>
        <v>-250</v>
      </c>
      <c r="T37" s="335">
        <f>ROUND(O37*W37,2)</f>
        <v>19477.5</v>
      </c>
      <c r="U37" s="336">
        <f t="shared" si="0"/>
        <v>22282.5</v>
      </c>
      <c r="V37" s="424"/>
      <c r="W37" s="335">
        <v>77.91</v>
      </c>
      <c r="X37" s="335">
        <v>89.13</v>
      </c>
      <c r="Y37" s="397"/>
      <c r="Z37" s="322"/>
      <c r="AA37" s="46" t="s">
        <v>92</v>
      </c>
      <c r="AB37" s="46"/>
    </row>
    <row r="38" spans="1:28" s="22" customFormat="1" ht="20.25" customHeight="1" x14ac:dyDescent="0.25">
      <c r="A38" s="55" t="s">
        <v>90</v>
      </c>
      <c r="B38" s="403" t="s">
        <v>91</v>
      </c>
      <c r="C38" s="403" t="s">
        <v>130</v>
      </c>
      <c r="D38" s="404"/>
      <c r="E38" s="405"/>
      <c r="F38" s="406"/>
      <c r="G38" s="407"/>
      <c r="H38" s="407"/>
      <c r="I38" s="405"/>
      <c r="J38" s="118"/>
      <c r="K38" s="408"/>
      <c r="L38" s="407"/>
      <c r="M38" s="407"/>
      <c r="N38" s="405"/>
      <c r="O38" s="409"/>
      <c r="P38" s="409"/>
      <c r="Q38" s="409"/>
      <c r="R38" s="405"/>
      <c r="S38" s="410"/>
      <c r="T38" s="411"/>
      <c r="U38" s="411"/>
      <c r="V38" s="411"/>
      <c r="W38" s="411"/>
      <c r="X38" s="411"/>
      <c r="Y38" s="152"/>
      <c r="Z38" s="13"/>
      <c r="AA38" s="13" t="s">
        <v>94</v>
      </c>
      <c r="AB38" s="13"/>
    </row>
    <row r="39" spans="1:28" s="22" customFormat="1" ht="26.25" customHeight="1" x14ac:dyDescent="0.25">
      <c r="A39" s="21" t="s">
        <v>247</v>
      </c>
      <c r="B39" s="10">
        <v>784</v>
      </c>
      <c r="C39" s="338">
        <v>784</v>
      </c>
      <c r="D39" s="338"/>
      <c r="E39" s="339" t="s">
        <v>16</v>
      </c>
      <c r="F39" s="338">
        <v>9408</v>
      </c>
      <c r="G39" s="338">
        <v>9408</v>
      </c>
      <c r="H39" s="392">
        <v>0</v>
      </c>
      <c r="I39" s="339" t="s">
        <v>88</v>
      </c>
      <c r="J39" s="467">
        <f>H39-F39</f>
        <v>-9408</v>
      </c>
      <c r="K39" s="339">
        <v>2</v>
      </c>
      <c r="L39" s="340">
        <v>2</v>
      </c>
      <c r="M39" s="340"/>
      <c r="N39" s="339" t="s">
        <v>22</v>
      </c>
      <c r="O39" s="341">
        <f>ROUND(F39*K39/60,2)</f>
        <v>313.60000000000002</v>
      </c>
      <c r="P39" s="341">
        <v>313.60000000000002</v>
      </c>
      <c r="Q39" s="386">
        <v>0</v>
      </c>
      <c r="R39" s="339" t="s">
        <v>19</v>
      </c>
      <c r="S39" s="342">
        <f>Q39-O39</f>
        <v>-313.60000000000002</v>
      </c>
      <c r="T39" s="343">
        <f>ROUND(O39*W39,2)</f>
        <v>24432.58</v>
      </c>
      <c r="U39" s="344">
        <f t="shared" si="0"/>
        <v>27951.17</v>
      </c>
      <c r="V39" s="425"/>
      <c r="W39" s="343">
        <v>77.91</v>
      </c>
      <c r="X39" s="343">
        <v>89.13</v>
      </c>
      <c r="Y39" s="343"/>
      <c r="Z39" s="13"/>
      <c r="AA39" s="13" t="s">
        <v>71</v>
      </c>
      <c r="AB39" s="13"/>
    </row>
    <row r="40" spans="1:28" s="47" customFormat="1" ht="43.5" customHeight="1" thickBot="1" x14ac:dyDescent="0.3">
      <c r="A40" s="21" t="s">
        <v>248</v>
      </c>
      <c r="B40" s="10">
        <v>784</v>
      </c>
      <c r="C40" s="10">
        <v>784</v>
      </c>
      <c r="D40" s="10"/>
      <c r="E40" s="8" t="s">
        <v>16</v>
      </c>
      <c r="F40" s="10">
        <v>10194</v>
      </c>
      <c r="G40" s="10">
        <v>10194</v>
      </c>
      <c r="H40" s="393">
        <v>0</v>
      </c>
      <c r="I40" s="8" t="s">
        <v>88</v>
      </c>
      <c r="J40" s="467">
        <f t="shared" ref="J40:J41" si="12">H40-F40</f>
        <v>-10194</v>
      </c>
      <c r="K40" s="8">
        <v>2</v>
      </c>
      <c r="L40" s="311">
        <v>2</v>
      </c>
      <c r="M40" s="311"/>
      <c r="N40" s="8" t="s">
        <v>22</v>
      </c>
      <c r="O40" s="310">
        <f>ROUND(F40*K40/60,2)</f>
        <v>339.8</v>
      </c>
      <c r="P40" s="310">
        <v>339.8</v>
      </c>
      <c r="Q40" s="387">
        <v>0</v>
      </c>
      <c r="R40" s="8" t="s">
        <v>19</v>
      </c>
      <c r="S40" s="342">
        <f t="shared" ref="S40:S41" si="13">Q40-O40</f>
        <v>-339.8</v>
      </c>
      <c r="T40" s="315">
        <f>ROUND(O40*W40,2)</f>
        <v>26473.82</v>
      </c>
      <c r="U40" s="316">
        <f t="shared" si="0"/>
        <v>30286.37</v>
      </c>
      <c r="V40" s="426"/>
      <c r="W40" s="315">
        <v>77.91</v>
      </c>
      <c r="X40" s="315">
        <v>89.13</v>
      </c>
      <c r="Y40" s="315"/>
      <c r="Z40" s="13"/>
      <c r="AA40" s="13" t="s">
        <v>95</v>
      </c>
      <c r="AB40" s="13"/>
    </row>
    <row r="41" spans="1:28" s="22" customFormat="1" ht="30.75" customHeight="1" x14ac:dyDescent="0.25">
      <c r="A41" s="337" t="s">
        <v>249</v>
      </c>
      <c r="B41" s="308">
        <v>784</v>
      </c>
      <c r="C41" s="308">
        <v>784</v>
      </c>
      <c r="D41" s="308"/>
      <c r="E41" s="309" t="s">
        <v>16</v>
      </c>
      <c r="F41" s="308">
        <v>1464</v>
      </c>
      <c r="G41" s="308">
        <v>1464</v>
      </c>
      <c r="H41" s="394">
        <v>0</v>
      </c>
      <c r="I41" s="309" t="s">
        <v>88</v>
      </c>
      <c r="J41" s="467">
        <f t="shared" si="12"/>
        <v>-1464</v>
      </c>
      <c r="K41" s="309">
        <v>2</v>
      </c>
      <c r="L41" s="314">
        <v>2</v>
      </c>
      <c r="M41" s="314"/>
      <c r="N41" s="309" t="s">
        <v>22</v>
      </c>
      <c r="O41" s="318">
        <f>ROUND(F41*K41/60,2)</f>
        <v>48.8</v>
      </c>
      <c r="P41" s="318">
        <v>48.8</v>
      </c>
      <c r="Q41" s="388">
        <v>0</v>
      </c>
      <c r="R41" s="309" t="s">
        <v>19</v>
      </c>
      <c r="S41" s="342">
        <f t="shared" si="13"/>
        <v>-48.8</v>
      </c>
      <c r="T41" s="319">
        <f>ROUND(O41*W41,2)</f>
        <v>3802.01</v>
      </c>
      <c r="U41" s="328">
        <f t="shared" si="0"/>
        <v>4349.54</v>
      </c>
      <c r="V41" s="427"/>
      <c r="W41" s="319">
        <v>77.91</v>
      </c>
      <c r="X41" s="319">
        <v>89.13</v>
      </c>
      <c r="Y41" s="319"/>
      <c r="Z41" s="322"/>
      <c r="AA41" s="46"/>
      <c r="AB41" s="46"/>
    </row>
    <row r="42" spans="1:28" s="22" customFormat="1" ht="13.5" customHeight="1" x14ac:dyDescent="0.25">
      <c r="A42" s="454" t="s">
        <v>133</v>
      </c>
      <c r="B42" s="453"/>
      <c r="C42" s="453"/>
      <c r="D42" s="453"/>
      <c r="E42" s="446"/>
      <c r="F42" s="444"/>
      <c r="G42" s="453"/>
      <c r="H42" s="453"/>
      <c r="I42" s="446"/>
      <c r="J42" s="447"/>
      <c r="K42" s="448"/>
      <c r="L42" s="445"/>
      <c r="M42" s="445"/>
      <c r="N42" s="446"/>
      <c r="O42" s="449"/>
      <c r="P42" s="449"/>
      <c r="Q42" s="449"/>
      <c r="R42" s="446"/>
      <c r="S42" s="450"/>
      <c r="T42" s="451"/>
      <c r="U42" s="451"/>
      <c r="V42" s="451"/>
      <c r="W42" s="451"/>
      <c r="X42" s="451"/>
      <c r="Y42" s="452"/>
      <c r="Z42" s="13"/>
      <c r="AA42" s="13" t="s">
        <v>41</v>
      </c>
      <c r="AB42" s="13"/>
    </row>
    <row r="43" spans="1:28" s="22" customFormat="1" ht="28.5" customHeight="1" x14ac:dyDescent="0.25">
      <c r="A43" s="329" t="s">
        <v>134</v>
      </c>
      <c r="B43" s="330">
        <v>784</v>
      </c>
      <c r="C43" s="330">
        <v>784</v>
      </c>
      <c r="D43" s="330">
        <v>784</v>
      </c>
      <c r="E43" s="331" t="s">
        <v>16</v>
      </c>
      <c r="F43" s="330">
        <v>10</v>
      </c>
      <c r="G43" s="332">
        <v>10</v>
      </c>
      <c r="H43" s="395">
        <v>10</v>
      </c>
      <c r="I43" s="331" t="s">
        <v>96</v>
      </c>
      <c r="J43" s="468">
        <f>H43-F43</f>
        <v>0</v>
      </c>
      <c r="K43" s="331">
        <v>6</v>
      </c>
      <c r="L43" s="332">
        <v>6</v>
      </c>
      <c r="M43" s="332">
        <v>6</v>
      </c>
      <c r="N43" s="331" t="s">
        <v>19</v>
      </c>
      <c r="O43" s="333">
        <f>F43*K43</f>
        <v>60</v>
      </c>
      <c r="P43" s="333">
        <v>60</v>
      </c>
      <c r="Q43" s="385">
        <f>H43*M43</f>
        <v>60</v>
      </c>
      <c r="R43" s="331" t="s">
        <v>19</v>
      </c>
      <c r="S43" s="334">
        <f>Q43-O43</f>
        <v>0</v>
      </c>
      <c r="T43" s="335">
        <f>ROUND(O43*W43,2)</f>
        <v>4674.6000000000004</v>
      </c>
      <c r="U43" s="336">
        <f t="shared" si="0"/>
        <v>5347.8</v>
      </c>
      <c r="V43" s="424">
        <f>Q43*Y43</f>
        <v>5347.7999999999993</v>
      </c>
      <c r="W43" s="335">
        <v>77.91</v>
      </c>
      <c r="X43" s="335">
        <v>89.13</v>
      </c>
      <c r="Y43" s="397">
        <v>89.13</v>
      </c>
      <c r="Z43" s="324"/>
      <c r="AA43" s="13"/>
      <c r="AB43" s="13"/>
    </row>
    <row r="44" spans="1:28" s="47" customFormat="1" ht="17.25" customHeight="1" x14ac:dyDescent="0.25">
      <c r="A44" s="438" t="s">
        <v>135</v>
      </c>
      <c r="B44" s="439"/>
      <c r="C44" s="439"/>
      <c r="D44" s="439"/>
      <c r="E44" s="441"/>
      <c r="F44" s="444"/>
      <c r="G44" s="445"/>
      <c r="H44" s="445"/>
      <c r="I44" s="446"/>
      <c r="J44" s="447"/>
      <c r="K44" s="448"/>
      <c r="L44" s="445"/>
      <c r="M44" s="445"/>
      <c r="N44" s="446"/>
      <c r="O44" s="449"/>
      <c r="P44" s="449"/>
      <c r="Q44" s="449"/>
      <c r="R44" s="446"/>
      <c r="S44" s="450"/>
      <c r="T44" s="451"/>
      <c r="U44" s="451"/>
      <c r="V44" s="451"/>
      <c r="W44" s="451"/>
      <c r="X44" s="451"/>
      <c r="Y44" s="452"/>
      <c r="Z44" s="13"/>
      <c r="AA44" s="13" t="s">
        <v>97</v>
      </c>
      <c r="AB44" s="13"/>
    </row>
    <row r="45" spans="1:28" s="47" customFormat="1" ht="31.5" customHeight="1" x14ac:dyDescent="0.25">
      <c r="A45" s="329" t="s">
        <v>163</v>
      </c>
      <c r="B45" s="330">
        <v>784</v>
      </c>
      <c r="C45" s="330">
        <v>784</v>
      </c>
      <c r="D45" s="330">
        <v>784</v>
      </c>
      <c r="E45" s="331" t="s">
        <v>16</v>
      </c>
      <c r="F45" s="330">
        <v>784</v>
      </c>
      <c r="G45" s="332">
        <v>784</v>
      </c>
      <c r="H45" s="395">
        <v>784</v>
      </c>
      <c r="I45" s="331" t="s">
        <v>86</v>
      </c>
      <c r="J45" s="468">
        <f>H45-F45</f>
        <v>0</v>
      </c>
      <c r="K45" s="331">
        <v>20</v>
      </c>
      <c r="L45" s="332">
        <v>20</v>
      </c>
      <c r="M45" s="332">
        <v>20</v>
      </c>
      <c r="N45" s="331" t="s">
        <v>22</v>
      </c>
      <c r="O45" s="333">
        <f>ROUND(F45*K45/60,2)</f>
        <v>261.33</v>
      </c>
      <c r="P45" s="333">
        <v>261.33</v>
      </c>
      <c r="Q45" s="385">
        <v>261.33</v>
      </c>
      <c r="R45" s="331" t="s">
        <v>19</v>
      </c>
      <c r="S45" s="334">
        <f>Q45-O45</f>
        <v>0</v>
      </c>
      <c r="T45" s="335">
        <f>ROUND(O45*W45,2)</f>
        <v>20360.22</v>
      </c>
      <c r="U45" s="336">
        <f t="shared" si="0"/>
        <v>23292.34</v>
      </c>
      <c r="V45" s="424">
        <f>Q45*Y45</f>
        <v>23292.342899999996</v>
      </c>
      <c r="W45" s="335">
        <v>77.91</v>
      </c>
      <c r="X45" s="335">
        <v>89.13</v>
      </c>
      <c r="Y45" s="397">
        <v>89.13</v>
      </c>
      <c r="Z45" s="46"/>
      <c r="AA45" s="46"/>
      <c r="AB45" s="46"/>
    </row>
    <row r="46" spans="1:28" s="22" customFormat="1" ht="15.75" customHeight="1" x14ac:dyDescent="0.25">
      <c r="A46" s="462" t="s">
        <v>136</v>
      </c>
      <c r="B46" s="453"/>
      <c r="C46" s="453"/>
      <c r="D46" s="453"/>
      <c r="E46" s="446"/>
      <c r="F46" s="444"/>
      <c r="G46" s="445"/>
      <c r="H46" s="445"/>
      <c r="I46" s="446"/>
      <c r="J46" s="447"/>
      <c r="K46" s="448"/>
      <c r="L46" s="445"/>
      <c r="M46" s="445"/>
      <c r="N46" s="446"/>
      <c r="O46" s="449"/>
      <c r="P46" s="449"/>
      <c r="Q46" s="449"/>
      <c r="R46" s="446"/>
      <c r="S46" s="450"/>
      <c r="T46" s="451"/>
      <c r="U46" s="451"/>
      <c r="V46" s="451"/>
      <c r="W46" s="451"/>
      <c r="X46" s="451"/>
      <c r="Y46" s="452"/>
      <c r="Z46" s="322" t="s">
        <v>100</v>
      </c>
      <c r="AA46" s="46" t="s">
        <v>101</v>
      </c>
      <c r="AB46" s="46"/>
    </row>
    <row r="47" spans="1:28" ht="114.75" x14ac:dyDescent="0.2">
      <c r="A47" s="412" t="s">
        <v>137</v>
      </c>
      <c r="B47" s="428" t="s">
        <v>98</v>
      </c>
      <c r="C47" s="429" t="s">
        <v>98</v>
      </c>
      <c r="D47" s="461" t="s">
        <v>250</v>
      </c>
      <c r="E47" s="430"/>
      <c r="F47" s="431"/>
      <c r="G47" s="432"/>
      <c r="H47" s="432"/>
      <c r="I47" s="430"/>
      <c r="J47" s="134"/>
      <c r="K47" s="433"/>
      <c r="L47" s="432"/>
      <c r="M47" s="432"/>
      <c r="N47" s="430"/>
      <c r="O47" s="434"/>
      <c r="P47" s="434"/>
      <c r="Q47" s="434"/>
      <c r="R47" s="430"/>
      <c r="S47" s="435"/>
      <c r="T47" s="436"/>
      <c r="U47" s="436"/>
      <c r="V47" s="436"/>
      <c r="W47" s="436"/>
      <c r="X47" s="436"/>
      <c r="Y47" s="437"/>
      <c r="Z47" s="13" t="s">
        <v>103</v>
      </c>
      <c r="AA47" s="13" t="s">
        <v>104</v>
      </c>
      <c r="AB47" s="13"/>
    </row>
    <row r="48" spans="1:28" ht="25.5" x14ac:dyDescent="0.25">
      <c r="A48" s="21" t="s">
        <v>251</v>
      </c>
      <c r="B48" s="338">
        <v>784</v>
      </c>
      <c r="C48" s="338">
        <v>784</v>
      </c>
      <c r="D48" s="338"/>
      <c r="E48" s="339" t="s">
        <v>16</v>
      </c>
      <c r="F48" s="338">
        <v>4704</v>
      </c>
      <c r="G48" s="338">
        <v>4704</v>
      </c>
      <c r="H48" s="392">
        <v>5640</v>
      </c>
      <c r="I48" s="339" t="s">
        <v>102</v>
      </c>
      <c r="J48" s="467">
        <f>H48-G48</f>
        <v>936</v>
      </c>
      <c r="K48" s="339">
        <v>3</v>
      </c>
      <c r="L48" s="340">
        <v>3</v>
      </c>
      <c r="M48" s="340">
        <v>3</v>
      </c>
      <c r="N48" s="339" t="s">
        <v>22</v>
      </c>
      <c r="O48" s="341">
        <v>235.2</v>
      </c>
      <c r="P48" s="341">
        <v>235.2</v>
      </c>
      <c r="Q48" s="386">
        <f>H48*M48/60</f>
        <v>282</v>
      </c>
      <c r="R48" s="339" t="s">
        <v>19</v>
      </c>
      <c r="S48" s="342">
        <f>Q48-O48</f>
        <v>46.800000000000011</v>
      </c>
      <c r="T48" s="343">
        <f>ROUND(O48*W48,2)</f>
        <v>18324.43</v>
      </c>
      <c r="U48" s="344">
        <f t="shared" si="0"/>
        <v>20963.38</v>
      </c>
      <c r="V48" s="425">
        <f>Q48*Y48</f>
        <v>25134.66</v>
      </c>
      <c r="W48" s="343">
        <v>77.91</v>
      </c>
      <c r="X48" s="343">
        <v>89.13</v>
      </c>
      <c r="Y48" s="398">
        <v>89.13</v>
      </c>
      <c r="Z48" s="30"/>
      <c r="AA48" s="30"/>
      <c r="AB48" s="30"/>
    </row>
    <row r="49" spans="1:25" x14ac:dyDescent="0.25">
      <c r="A49" s="21" t="s">
        <v>105</v>
      </c>
      <c r="B49" s="10">
        <v>784</v>
      </c>
      <c r="C49" s="10">
        <v>784</v>
      </c>
      <c r="D49" s="10"/>
      <c r="E49" s="8" t="s">
        <v>16</v>
      </c>
      <c r="F49" s="389">
        <f>SUM(F5:F48)</f>
        <v>88176.33</v>
      </c>
      <c r="G49" s="320">
        <f>SUM(G5:G48)</f>
        <v>87188.93</v>
      </c>
      <c r="H49" s="503">
        <f>SUM(H4:H48)</f>
        <v>55077.33</v>
      </c>
      <c r="I49" s="8" t="s">
        <v>107</v>
      </c>
      <c r="J49" s="317">
        <f>SUM(J5:J48)</f>
        <v>-33099</v>
      </c>
      <c r="K49" s="8"/>
      <c r="L49" s="311"/>
      <c r="M49" s="311"/>
      <c r="N49" s="8" t="s">
        <v>108</v>
      </c>
      <c r="O49" s="320">
        <f>ROUND(SUM(O5:O48),0)</f>
        <v>30284</v>
      </c>
      <c r="P49" s="320">
        <f>SUM(P5:P48)</f>
        <v>29407.43</v>
      </c>
      <c r="Q49" s="548">
        <f>SUM(Q4:Q48)</f>
        <v>28708.31</v>
      </c>
      <c r="R49" s="8" t="s">
        <v>19</v>
      </c>
      <c r="S49" s="317">
        <f>SUM(S4:S48)</f>
        <v>-1575.7</v>
      </c>
      <c r="T49" s="315">
        <f>SUM(T5:T48)</f>
        <v>2359417.12</v>
      </c>
      <c r="U49" s="315">
        <f>SUM(U5:U48)</f>
        <v>2621084.2518999996</v>
      </c>
      <c r="V49" s="426">
        <f>SUM(V5:V48)</f>
        <v>2558771.6702999999</v>
      </c>
      <c r="W49" s="321"/>
      <c r="X49" s="315"/>
      <c r="Y49" s="315"/>
    </row>
    <row r="50" spans="1:25" x14ac:dyDescent="0.25">
      <c r="A50" s="56" t="s">
        <v>139</v>
      </c>
      <c r="F50" s="31">
        <v>88176</v>
      </c>
      <c r="G50" s="31">
        <v>87188</v>
      </c>
      <c r="H50" s="31"/>
      <c r="J50" s="31">
        <v>-988</v>
      </c>
      <c r="P50" s="33">
        <f>O49-P49</f>
        <v>876.56999999999971</v>
      </c>
      <c r="Q50" s="33">
        <v>28662</v>
      </c>
    </row>
    <row r="51" spans="1:25" x14ac:dyDescent="0.25">
      <c r="G51" s="34"/>
      <c r="H51" s="34"/>
      <c r="O51" s="34"/>
      <c r="P51" s="34"/>
      <c r="Q51" s="34"/>
      <c r="S51" s="44"/>
    </row>
    <row r="52" spans="1:25" x14ac:dyDescent="0.25">
      <c r="P52" s="6"/>
      <c r="Q52" s="6"/>
    </row>
  </sheetData>
  <mergeCells count="7">
    <mergeCell ref="Z2:AB2"/>
    <mergeCell ref="B2:E2"/>
    <mergeCell ref="F2:J2"/>
    <mergeCell ref="K2:N2"/>
    <mergeCell ref="O2:S2"/>
    <mergeCell ref="T2:V2"/>
    <mergeCell ref="W2:Y2"/>
  </mergeCells>
  <pageMargins left="0.45" right="0.45" top="0.75" bottom="0.75" header="0.3" footer="0.3"/>
  <pageSetup scale="99"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E75EE-30E4-426F-B46A-E20929D7C5D9}">
  <sheetPr>
    <tabColor theme="9" tint="0.59999389629810485"/>
    <pageSetUpPr fitToPage="1"/>
  </sheetPr>
  <dimension ref="A1:U269"/>
  <sheetViews>
    <sheetView showGridLines="0" zoomScale="106" zoomScaleNormal="98" workbookViewId="0">
      <pane ySplit="3" topLeftCell="A226" activePane="bottomLeft" state="frozen"/>
      <selection pane="bottomLeft" activeCell="G232" sqref="G232"/>
    </sheetView>
  </sheetViews>
  <sheetFormatPr defaultColWidth="12.42578125" defaultRowHeight="12.75" x14ac:dyDescent="0.25"/>
  <cols>
    <col min="1" max="1" width="38.42578125" style="56" customWidth="1"/>
    <col min="2" max="2" width="12.42578125" style="6" customWidth="1"/>
    <col min="3" max="3" width="12.28515625" style="31" customWidth="1"/>
    <col min="4" max="4" width="12.42578125" style="6" customWidth="1"/>
    <col min="5" max="5" width="12.42578125" style="31" customWidth="1"/>
    <col min="6" max="6" width="12.42578125" style="6" customWidth="1"/>
    <col min="7" max="7" width="12.42578125" style="32" customWidth="1"/>
    <col min="8" max="8" width="12.42578125" style="6" customWidth="1"/>
    <col min="9" max="9" width="9.5703125" style="31" customWidth="1"/>
    <col min="10" max="10" width="12.42578125" style="6" hidden="1" customWidth="1"/>
    <col min="11" max="11" width="12.42578125" style="32" hidden="1" customWidth="1"/>
    <col min="12" max="12" width="12.42578125" style="6" hidden="1" customWidth="1"/>
    <col min="13" max="13" width="12.42578125" style="6" customWidth="1"/>
    <col min="14" max="14" width="12.42578125" style="33" customWidth="1"/>
    <col min="15" max="15" width="7.42578125" style="6" customWidth="1"/>
    <col min="16" max="16" width="9.140625" style="33" customWidth="1"/>
    <col min="17" max="17" width="12.42578125" style="31" hidden="1" customWidth="1"/>
    <col min="18" max="18" width="0" style="6" hidden="1" customWidth="1"/>
    <col min="19" max="19" width="12.42578125" style="6" hidden="1" customWidth="1"/>
    <col min="20" max="20" width="0" style="6" hidden="1" customWidth="1"/>
    <col min="21" max="16384" width="12.42578125" style="6"/>
  </cols>
  <sheetData>
    <row r="1" spans="1:20" ht="22.5" customHeight="1" x14ac:dyDescent="0.2">
      <c r="A1" s="159" t="s">
        <v>0</v>
      </c>
      <c r="B1" s="1"/>
      <c r="C1" s="2"/>
      <c r="D1" s="1"/>
      <c r="E1" s="3"/>
      <c r="F1" s="1"/>
      <c r="G1" s="3"/>
      <c r="H1" s="1"/>
      <c r="I1" s="2"/>
      <c r="J1" s="4"/>
      <c r="K1" s="4"/>
      <c r="L1" s="1"/>
      <c r="M1" s="1"/>
      <c r="N1" s="5"/>
      <c r="O1" s="1"/>
      <c r="P1" s="5"/>
      <c r="Q1" s="2"/>
      <c r="R1" s="1"/>
      <c r="S1" s="1"/>
      <c r="T1" s="1"/>
    </row>
    <row r="2" spans="1:20" s="9" customFormat="1" ht="37.9" customHeight="1" x14ac:dyDescent="0.25">
      <c r="A2" s="249" t="s">
        <v>1</v>
      </c>
      <c r="B2" s="582" t="s">
        <v>2</v>
      </c>
      <c r="C2" s="583"/>
      <c r="D2" s="583"/>
      <c r="E2" s="584" t="s">
        <v>3</v>
      </c>
      <c r="F2" s="585"/>
      <c r="G2" s="585"/>
      <c r="H2" s="585"/>
      <c r="I2" s="582"/>
      <c r="J2" s="584" t="s">
        <v>4</v>
      </c>
      <c r="K2" s="585"/>
      <c r="L2" s="585"/>
      <c r="M2" s="584" t="s">
        <v>5</v>
      </c>
      <c r="N2" s="585"/>
      <c r="O2" s="585"/>
      <c r="P2" s="582"/>
      <c r="Q2" s="7" t="s">
        <v>6</v>
      </c>
      <c r="R2" s="7" t="s">
        <v>6</v>
      </c>
      <c r="S2" s="580" t="s">
        <v>7</v>
      </c>
      <c r="T2" s="581"/>
    </row>
    <row r="3" spans="1:20" ht="26.25" thickBot="1" x14ac:dyDescent="0.3">
      <c r="A3" s="228"/>
      <c r="B3" s="229" t="s">
        <v>10</v>
      </c>
      <c r="C3" s="230" t="s">
        <v>9</v>
      </c>
      <c r="D3" s="231" t="s">
        <v>155</v>
      </c>
      <c r="E3" s="229" t="s">
        <v>10</v>
      </c>
      <c r="F3" s="231" t="s">
        <v>11</v>
      </c>
      <c r="G3" s="230" t="s">
        <v>9</v>
      </c>
      <c r="H3" s="231" t="s">
        <v>155</v>
      </c>
      <c r="I3" s="229" t="s">
        <v>154</v>
      </c>
      <c r="J3" s="229" t="s">
        <v>10</v>
      </c>
      <c r="K3" s="230" t="s">
        <v>9</v>
      </c>
      <c r="L3" s="231" t="s">
        <v>11</v>
      </c>
      <c r="M3" s="229" t="s">
        <v>10</v>
      </c>
      <c r="N3" s="230" t="s">
        <v>9</v>
      </c>
      <c r="O3" s="231" t="s">
        <v>152</v>
      </c>
      <c r="P3" s="230" t="s">
        <v>153</v>
      </c>
      <c r="Q3" s="12" t="s">
        <v>10</v>
      </c>
      <c r="R3" s="12" t="s">
        <v>13</v>
      </c>
      <c r="S3" s="8" t="s">
        <v>10</v>
      </c>
      <c r="T3" s="11" t="s">
        <v>9</v>
      </c>
    </row>
    <row r="4" spans="1:20" s="60" customFormat="1" x14ac:dyDescent="0.25">
      <c r="A4" s="222" t="s">
        <v>109</v>
      </c>
      <c r="B4" s="223"/>
      <c r="C4" s="224"/>
      <c r="D4" s="225"/>
      <c r="E4" s="226"/>
      <c r="F4" s="225"/>
      <c r="G4" s="224"/>
      <c r="H4" s="225"/>
      <c r="I4" s="226"/>
      <c r="J4" s="226"/>
      <c r="K4" s="224"/>
      <c r="L4" s="225"/>
      <c r="M4" s="226"/>
      <c r="N4" s="224"/>
      <c r="O4" s="225"/>
      <c r="P4" s="227"/>
      <c r="Q4" s="103"/>
      <c r="R4" s="57"/>
      <c r="S4" s="57"/>
      <c r="T4" s="58"/>
    </row>
    <row r="5" spans="1:20" s="22" customFormat="1" ht="51" customHeight="1" x14ac:dyDescent="0.25">
      <c r="A5" s="200" t="s">
        <v>110</v>
      </c>
      <c r="B5" s="106">
        <v>784</v>
      </c>
      <c r="C5" s="106">
        <v>784</v>
      </c>
      <c r="D5" s="107" t="s">
        <v>16</v>
      </c>
      <c r="E5" s="108">
        <v>0.33</v>
      </c>
      <c r="F5" s="107" t="s">
        <v>17</v>
      </c>
      <c r="G5" s="109">
        <v>0.33</v>
      </c>
      <c r="H5" s="107" t="s">
        <v>18</v>
      </c>
      <c r="I5" s="110">
        <f>(G5-E5)</f>
        <v>0</v>
      </c>
      <c r="J5" s="111">
        <v>40</v>
      </c>
      <c r="K5" s="112">
        <v>40</v>
      </c>
      <c r="L5" s="107" t="s">
        <v>19</v>
      </c>
      <c r="M5" s="113">
        <f>ROUND(E5*J5,2)</f>
        <v>13.2</v>
      </c>
      <c r="N5" s="288">
        <v>13.2</v>
      </c>
      <c r="O5" s="114" t="s">
        <v>19</v>
      </c>
      <c r="P5" s="190">
        <f>N5-M5</f>
        <v>0</v>
      </c>
      <c r="Q5" s="199">
        <f>ROUND(M5*S5,2)</f>
        <v>1028.4100000000001</v>
      </c>
      <c r="R5" s="18">
        <f>ROUND(N5*T5,2)</f>
        <v>1028.4100000000001</v>
      </c>
      <c r="S5" s="19">
        <v>77.91</v>
      </c>
      <c r="T5" s="20">
        <v>77.91</v>
      </c>
    </row>
    <row r="6" spans="1:20" s="22" customFormat="1" ht="13.5" customHeight="1" x14ac:dyDescent="0.25">
      <c r="A6" s="513" t="s">
        <v>112</v>
      </c>
      <c r="B6" s="241"/>
      <c r="C6" s="241"/>
      <c r="D6" s="242"/>
      <c r="E6" s="243"/>
      <c r="F6" s="242"/>
      <c r="G6" s="244"/>
      <c r="H6" s="242"/>
      <c r="I6" s="245"/>
      <c r="J6" s="246"/>
      <c r="K6" s="244"/>
      <c r="L6" s="242"/>
      <c r="M6" s="247"/>
      <c r="N6" s="521"/>
      <c r="O6" s="242"/>
      <c r="P6" s="514"/>
      <c r="Q6" s="81"/>
      <c r="R6" s="19"/>
      <c r="S6" s="19"/>
      <c r="T6" s="19"/>
    </row>
    <row r="7" spans="1:20" s="22" customFormat="1" ht="34.5" customHeight="1" x14ac:dyDescent="0.25">
      <c r="A7" s="179" t="s">
        <v>113</v>
      </c>
      <c r="B7" s="71">
        <v>784</v>
      </c>
      <c r="C7" s="71">
        <v>784</v>
      </c>
      <c r="D7" s="72" t="s">
        <v>16</v>
      </c>
      <c r="E7" s="87">
        <v>2589</v>
      </c>
      <c r="F7" s="72" t="s">
        <v>21</v>
      </c>
      <c r="G7" s="71">
        <v>2589</v>
      </c>
      <c r="H7" s="72" t="s">
        <v>21</v>
      </c>
      <c r="I7" s="89">
        <f>(G7-E7)</f>
        <v>0</v>
      </c>
      <c r="J7" s="90">
        <v>15</v>
      </c>
      <c r="K7" s="88">
        <v>15</v>
      </c>
      <c r="L7" s="72" t="s">
        <v>22</v>
      </c>
      <c r="M7" s="91">
        <f>ROUND(E7*(J7/60),2)</f>
        <v>647.25</v>
      </c>
      <c r="N7" s="289">
        <v>647.25</v>
      </c>
      <c r="O7" s="72" t="s">
        <v>19</v>
      </c>
      <c r="P7" s="162">
        <f>N7-M7</f>
        <v>0</v>
      </c>
      <c r="Q7" s="81">
        <f>ROUND(M7*S7,2)</f>
        <v>50427.25</v>
      </c>
      <c r="R7" s="18">
        <f>ROUND(N7*T7,2)</f>
        <v>50427.25</v>
      </c>
      <c r="S7" s="19">
        <v>77.91</v>
      </c>
      <c r="T7" s="19">
        <v>77.91</v>
      </c>
    </row>
    <row r="8" spans="1:20" s="22" customFormat="1" ht="25.5" x14ac:dyDescent="0.25">
      <c r="A8" s="165" t="s">
        <v>140</v>
      </c>
      <c r="B8" s="102" t="s">
        <v>148</v>
      </c>
      <c r="C8" s="102" t="s">
        <v>149</v>
      </c>
      <c r="D8" s="102" t="s">
        <v>12</v>
      </c>
      <c r="E8" s="124"/>
      <c r="F8" s="125"/>
      <c r="G8" s="137"/>
      <c r="H8" s="125"/>
      <c r="I8" s="127"/>
      <c r="J8" s="128"/>
      <c r="K8" s="126"/>
      <c r="L8" s="125"/>
      <c r="M8" s="129"/>
      <c r="N8" s="129"/>
      <c r="O8" s="125"/>
      <c r="P8" s="166"/>
      <c r="Q8" s="81"/>
      <c r="R8" s="18"/>
      <c r="S8" s="19"/>
      <c r="T8" s="19"/>
    </row>
    <row r="9" spans="1:20" s="22" customFormat="1" x14ac:dyDescent="0.25">
      <c r="A9" s="73" t="s">
        <v>141</v>
      </c>
      <c r="B9" s="68">
        <f>B11/B10</f>
        <v>3.3027168367346937</v>
      </c>
      <c r="C9" s="68">
        <f>C11/C10</f>
        <v>3.3027168367346937</v>
      </c>
      <c r="D9" s="13"/>
      <c r="E9" s="285"/>
      <c r="F9" s="286"/>
      <c r="G9" s="287"/>
      <c r="H9" s="286"/>
      <c r="I9" s="96"/>
      <c r="J9" s="97"/>
      <c r="K9" s="95"/>
      <c r="L9" s="94"/>
      <c r="M9" s="98"/>
      <c r="N9" s="98"/>
      <c r="O9" s="94"/>
      <c r="P9" s="167"/>
      <c r="Q9" s="81"/>
      <c r="R9" s="18"/>
      <c r="S9" s="19"/>
      <c r="T9" s="19"/>
    </row>
    <row r="10" spans="1:20" s="22" customFormat="1" x14ac:dyDescent="0.25">
      <c r="A10" s="73" t="s">
        <v>2</v>
      </c>
      <c r="B10" s="14">
        <v>784</v>
      </c>
      <c r="C10" s="14">
        <v>784</v>
      </c>
      <c r="D10" s="13"/>
      <c r="E10" s="130"/>
      <c r="F10" s="94"/>
      <c r="G10" s="65"/>
      <c r="H10" s="94"/>
      <c r="I10" s="96"/>
      <c r="J10" s="97"/>
      <c r="K10" s="95"/>
      <c r="L10" s="94"/>
      <c r="M10" s="98"/>
      <c r="N10" s="98"/>
      <c r="O10" s="94"/>
      <c r="P10" s="167"/>
      <c r="Q10" s="81"/>
      <c r="R10" s="18"/>
      <c r="S10" s="19"/>
      <c r="T10" s="19"/>
    </row>
    <row r="11" spans="1:20" s="22" customFormat="1" x14ac:dyDescent="0.25">
      <c r="A11" s="73" t="s">
        <v>142</v>
      </c>
      <c r="B11" s="24">
        <f>SUM(E5:E7)</f>
        <v>2589.33</v>
      </c>
      <c r="C11" s="24">
        <f>SUM(G5:G7)</f>
        <v>2589.33</v>
      </c>
      <c r="D11" s="13"/>
      <c r="E11" s="130"/>
      <c r="F11" s="94"/>
      <c r="G11" s="65"/>
      <c r="H11" s="94"/>
      <c r="I11" s="96"/>
      <c r="J11" s="97"/>
      <c r="K11" s="95"/>
      <c r="L11" s="94"/>
      <c r="M11" s="98"/>
      <c r="N11" s="98"/>
      <c r="O11" s="94"/>
      <c r="P11" s="167"/>
      <c r="Q11" s="81"/>
      <c r="R11" s="18"/>
      <c r="S11" s="19"/>
      <c r="T11" s="19"/>
    </row>
    <row r="12" spans="1:20" s="22" customFormat="1" x14ac:dyDescent="0.25">
      <c r="A12" s="73" t="s">
        <v>143</v>
      </c>
      <c r="B12" s="24">
        <f>SUM(M5:M7)</f>
        <v>660.45</v>
      </c>
      <c r="C12" s="24">
        <f>SUM(N5:N7)</f>
        <v>660.45</v>
      </c>
      <c r="D12" s="13"/>
      <c r="E12" s="130"/>
      <c r="F12" s="94"/>
      <c r="G12" s="65"/>
      <c r="H12" s="94"/>
      <c r="I12" s="96"/>
      <c r="J12" s="97"/>
      <c r="K12" s="95"/>
      <c r="L12" s="94"/>
      <c r="M12" s="98"/>
      <c r="N12" s="98"/>
      <c r="O12" s="94"/>
      <c r="P12" s="167"/>
      <c r="Q12" s="81"/>
      <c r="R12" s="18"/>
      <c r="S12" s="19"/>
      <c r="T12" s="19"/>
    </row>
    <row r="13" spans="1:20" s="22" customFormat="1" x14ac:dyDescent="0.25">
      <c r="A13" s="73" t="s">
        <v>144</v>
      </c>
      <c r="B13" s="24">
        <v>600.45000000000005</v>
      </c>
      <c r="C13" s="24">
        <v>600.45000000000005</v>
      </c>
      <c r="D13" s="13"/>
      <c r="E13" s="130"/>
      <c r="F13" s="94"/>
      <c r="G13" s="65"/>
      <c r="H13" s="94"/>
      <c r="I13" s="96"/>
      <c r="J13" s="97"/>
      <c r="K13" s="95"/>
      <c r="L13" s="94"/>
      <c r="M13" s="98"/>
      <c r="N13" s="98"/>
      <c r="O13" s="94"/>
      <c r="P13" s="167"/>
      <c r="Q13" s="81"/>
      <c r="R13" s="18"/>
      <c r="S13" s="19"/>
      <c r="T13" s="19"/>
    </row>
    <row r="14" spans="1:20" s="22" customFormat="1" x14ac:dyDescent="0.25">
      <c r="A14" s="73" t="s">
        <v>145</v>
      </c>
      <c r="B14" s="24"/>
      <c r="C14" s="24"/>
      <c r="D14" s="13"/>
      <c r="E14" s="130"/>
      <c r="F14" s="94"/>
      <c r="G14" s="65"/>
      <c r="H14" s="94"/>
      <c r="I14" s="96"/>
      <c r="J14" s="97"/>
      <c r="K14" s="95"/>
      <c r="L14" s="94"/>
      <c r="M14" s="98"/>
      <c r="N14" s="98"/>
      <c r="O14" s="94"/>
      <c r="P14" s="167"/>
      <c r="Q14" s="81"/>
      <c r="R14" s="18"/>
      <c r="S14" s="19"/>
      <c r="T14" s="19"/>
    </row>
    <row r="15" spans="1:20" s="22" customFormat="1" x14ac:dyDescent="0.25">
      <c r="A15" s="73" t="s">
        <v>146</v>
      </c>
      <c r="B15" s="24"/>
      <c r="C15" s="24"/>
      <c r="D15" s="13"/>
      <c r="E15" s="130"/>
      <c r="F15" s="94"/>
      <c r="G15" s="65"/>
      <c r="H15" s="94"/>
      <c r="I15" s="96"/>
      <c r="J15" s="97"/>
      <c r="K15" s="95"/>
      <c r="L15" s="94"/>
      <c r="M15" s="98"/>
      <c r="N15" s="98"/>
      <c r="O15" s="94"/>
      <c r="P15" s="167"/>
      <c r="Q15" s="81"/>
      <c r="R15" s="18"/>
      <c r="S15" s="19"/>
      <c r="T15" s="19"/>
    </row>
    <row r="16" spans="1:20" s="22" customFormat="1" x14ac:dyDescent="0.25">
      <c r="A16" s="158" t="s">
        <v>147</v>
      </c>
      <c r="B16" s="86"/>
      <c r="C16" s="86"/>
      <c r="D16" s="70"/>
      <c r="E16" s="130"/>
      <c r="F16" s="94"/>
      <c r="G16" s="65"/>
      <c r="H16" s="94"/>
      <c r="I16" s="96"/>
      <c r="J16" s="97"/>
      <c r="K16" s="95"/>
      <c r="L16" s="94"/>
      <c r="M16" s="98"/>
      <c r="N16" s="98"/>
      <c r="O16" s="94"/>
      <c r="P16" s="167"/>
      <c r="Q16" s="81"/>
      <c r="R16" s="18"/>
      <c r="S16" s="19"/>
      <c r="T16" s="19"/>
    </row>
    <row r="17" spans="1:21" s="22" customFormat="1" ht="12.95" customHeight="1" thickBot="1" x14ac:dyDescent="0.3">
      <c r="A17" s="191"/>
      <c r="B17" s="192"/>
      <c r="C17" s="192"/>
      <c r="D17" s="193"/>
      <c r="E17" s="194"/>
      <c r="F17" s="193"/>
      <c r="G17" s="192"/>
      <c r="H17" s="193"/>
      <c r="I17" s="195"/>
      <c r="J17" s="201"/>
      <c r="K17" s="196"/>
      <c r="L17" s="193"/>
      <c r="M17" s="197"/>
      <c r="N17" s="197"/>
      <c r="O17" s="193"/>
      <c r="P17" s="198"/>
      <c r="Q17" s="157"/>
      <c r="R17" s="78"/>
      <c r="S17" s="78"/>
      <c r="T17" s="78"/>
    </row>
    <row r="18" spans="1:21" s="47" customFormat="1" ht="15" customHeight="1" thickBot="1" x14ac:dyDescent="0.3">
      <c r="A18" s="153"/>
      <c r="B18" s="144"/>
      <c r="C18" s="144"/>
      <c r="D18" s="123"/>
      <c r="E18" s="146"/>
      <c r="F18" s="123"/>
      <c r="G18" s="144"/>
      <c r="H18" s="123"/>
      <c r="I18" s="96"/>
      <c r="J18" s="147"/>
      <c r="K18" s="122"/>
      <c r="L18" s="123"/>
      <c r="M18" s="145"/>
      <c r="N18" s="145"/>
      <c r="O18" s="123"/>
      <c r="P18" s="99"/>
      <c r="Q18" s="152"/>
      <c r="R18" s="52"/>
      <c r="S18" s="52"/>
      <c r="T18" s="52"/>
    </row>
    <row r="19" spans="1:21" s="22" customFormat="1" ht="25.5" x14ac:dyDescent="0.25">
      <c r="A19" s="232" t="s">
        <v>115</v>
      </c>
      <c r="B19" s="233"/>
      <c r="C19" s="233"/>
      <c r="D19" s="234"/>
      <c r="E19" s="235"/>
      <c r="F19" s="234"/>
      <c r="G19" s="233"/>
      <c r="H19" s="234"/>
      <c r="I19" s="236"/>
      <c r="J19" s="238"/>
      <c r="K19" s="238"/>
      <c r="L19" s="234"/>
      <c r="M19" s="239"/>
      <c r="N19" s="239"/>
      <c r="O19" s="234"/>
      <c r="P19" s="240"/>
      <c r="Q19" s="81"/>
      <c r="R19" s="18"/>
      <c r="S19" s="19"/>
      <c r="T19" s="19"/>
      <c r="U19" s="496" t="s">
        <v>221</v>
      </c>
    </row>
    <row r="20" spans="1:21" s="22" customFormat="1" ht="39" customHeight="1" x14ac:dyDescent="0.25">
      <c r="A20" s="179" t="s">
        <v>116</v>
      </c>
      <c r="B20" s="71">
        <v>784</v>
      </c>
      <c r="C20" s="71">
        <v>784</v>
      </c>
      <c r="D20" s="72" t="s">
        <v>16</v>
      </c>
      <c r="E20" s="87">
        <v>732</v>
      </c>
      <c r="F20" s="72" t="s">
        <v>27</v>
      </c>
      <c r="G20" s="88">
        <v>732</v>
      </c>
      <c r="H20" s="72" t="s">
        <v>25</v>
      </c>
      <c r="I20" s="89">
        <f>(G20-E20)</f>
        <v>0</v>
      </c>
      <c r="J20" s="90">
        <v>15</v>
      </c>
      <c r="K20" s="88">
        <v>15</v>
      </c>
      <c r="L20" s="72" t="s">
        <v>22</v>
      </c>
      <c r="M20" s="91">
        <f>ROUND(E20*(J20/60),2)</f>
        <v>183</v>
      </c>
      <c r="N20" s="91">
        <f>ROUND(G20*(K20/60),2)</f>
        <v>183</v>
      </c>
      <c r="O20" s="72" t="s">
        <v>19</v>
      </c>
      <c r="P20" s="162">
        <f>N20-M20</f>
        <v>0</v>
      </c>
      <c r="Q20" s="81">
        <f t="shared" ref="Q20:R22" si="0">ROUND(M20*S20,2)</f>
        <v>14257.53</v>
      </c>
      <c r="R20" s="18">
        <f t="shared" si="0"/>
        <v>14257.53</v>
      </c>
      <c r="S20" s="19">
        <v>77.91</v>
      </c>
      <c r="T20" s="19">
        <v>77.91</v>
      </c>
    </row>
    <row r="21" spans="1:21" s="22" customFormat="1" ht="23.25" customHeight="1" x14ac:dyDescent="0.25">
      <c r="A21" s="180" t="s">
        <v>35</v>
      </c>
      <c r="B21" s="14">
        <v>784</v>
      </c>
      <c r="C21" s="14">
        <v>784</v>
      </c>
      <c r="D21" s="13" t="s">
        <v>16</v>
      </c>
      <c r="E21" s="23">
        <v>73</v>
      </c>
      <c r="F21" s="13" t="s">
        <v>18</v>
      </c>
      <c r="G21" s="17">
        <v>73</v>
      </c>
      <c r="H21" s="13" t="s">
        <v>36</v>
      </c>
      <c r="I21" s="15">
        <f>(G21-E21)</f>
        <v>0</v>
      </c>
      <c r="J21" s="16">
        <v>20</v>
      </c>
      <c r="K21" s="17">
        <v>20</v>
      </c>
      <c r="L21" s="13" t="s">
        <v>22</v>
      </c>
      <c r="M21" s="24">
        <v>24</v>
      </c>
      <c r="N21" s="24">
        <f>ROUND(G21*(K21/60),0)</f>
        <v>24</v>
      </c>
      <c r="O21" s="13" t="s">
        <v>19</v>
      </c>
      <c r="P21" s="181">
        <f>N21-M21</f>
        <v>0</v>
      </c>
      <c r="Q21" s="81">
        <f t="shared" si="0"/>
        <v>1869.84</v>
      </c>
      <c r="R21" s="18">
        <f t="shared" si="0"/>
        <v>1869.84</v>
      </c>
      <c r="S21" s="19">
        <v>77.91</v>
      </c>
      <c r="T21" s="19">
        <v>77.91</v>
      </c>
    </row>
    <row r="22" spans="1:21" s="22" customFormat="1" ht="24.75" customHeight="1" thickBot="1" x14ac:dyDescent="0.3">
      <c r="A22" s="180" t="s">
        <v>39</v>
      </c>
      <c r="B22" s="14">
        <v>784</v>
      </c>
      <c r="C22" s="14">
        <v>784</v>
      </c>
      <c r="D22" s="13" t="s">
        <v>16</v>
      </c>
      <c r="E22" s="82">
        <v>40</v>
      </c>
      <c r="F22" s="70"/>
      <c r="G22" s="83">
        <v>5</v>
      </c>
      <c r="H22" s="83" t="s">
        <v>40</v>
      </c>
      <c r="I22" s="84">
        <f>(G22-E22)</f>
        <v>-35</v>
      </c>
      <c r="J22" s="85">
        <v>10</v>
      </c>
      <c r="K22" s="83">
        <v>10</v>
      </c>
      <c r="L22" s="70" t="s">
        <v>22</v>
      </c>
      <c r="M22" s="86">
        <f>ROUND((20*(10/60))+(20*(10/60)),2)</f>
        <v>6.67</v>
      </c>
      <c r="N22" s="86">
        <v>0.83</v>
      </c>
      <c r="O22" s="70" t="s">
        <v>19</v>
      </c>
      <c r="P22" s="164">
        <f>N22-M22</f>
        <v>-5.84</v>
      </c>
      <c r="Q22" s="81">
        <f t="shared" si="0"/>
        <v>519.66</v>
      </c>
      <c r="R22" s="18">
        <f t="shared" si="0"/>
        <v>64.67</v>
      </c>
      <c r="S22" s="19">
        <v>77.91</v>
      </c>
      <c r="T22" s="19">
        <v>77.91</v>
      </c>
    </row>
    <row r="23" spans="1:21" s="22" customFormat="1" ht="41.25" customHeight="1" x14ac:dyDescent="0.25">
      <c r="A23" s="165" t="s">
        <v>150</v>
      </c>
      <c r="B23" s="77" t="s">
        <v>148</v>
      </c>
      <c r="C23" s="77" t="s">
        <v>149</v>
      </c>
      <c r="D23" s="100" t="s">
        <v>12</v>
      </c>
      <c r="E23" s="124"/>
      <c r="F23" s="125"/>
      <c r="G23" s="126"/>
      <c r="H23" s="125"/>
      <c r="I23" s="127"/>
      <c r="J23" s="128"/>
      <c r="K23" s="126"/>
      <c r="L23" s="125"/>
      <c r="M23" s="129"/>
      <c r="N23" s="129"/>
      <c r="O23" s="125"/>
      <c r="P23" s="166"/>
      <c r="Q23" s="81"/>
      <c r="R23" s="18"/>
      <c r="S23" s="19"/>
      <c r="T23" s="19"/>
    </row>
    <row r="24" spans="1:21" s="22" customFormat="1" x14ac:dyDescent="0.25">
      <c r="A24" s="73" t="s">
        <v>141</v>
      </c>
      <c r="B24" s="68">
        <f>B26/B25</f>
        <v>1.0778061224489797</v>
      </c>
      <c r="C24" s="68">
        <f>C26/C25</f>
        <v>1.0331632653061225</v>
      </c>
      <c r="D24" s="80"/>
      <c r="E24" s="130"/>
      <c r="F24" s="94"/>
      <c r="G24" s="95"/>
      <c r="H24" s="94"/>
      <c r="I24" s="96"/>
      <c r="J24" s="97"/>
      <c r="K24" s="95"/>
      <c r="L24" s="94"/>
      <c r="M24" s="98"/>
      <c r="N24" s="98"/>
      <c r="O24" s="94"/>
      <c r="P24" s="167"/>
      <c r="Q24" s="81"/>
      <c r="R24" s="18"/>
      <c r="S24" s="19"/>
      <c r="T24" s="19"/>
    </row>
    <row r="25" spans="1:21" s="22" customFormat="1" x14ac:dyDescent="0.25">
      <c r="A25" s="73" t="s">
        <v>2</v>
      </c>
      <c r="B25" s="14">
        <v>784</v>
      </c>
      <c r="C25" s="24">
        <v>784</v>
      </c>
      <c r="D25" s="80"/>
      <c r="E25" s="130"/>
      <c r="F25" s="94"/>
      <c r="G25" s="95"/>
      <c r="H25" s="94"/>
      <c r="I25" s="96"/>
      <c r="J25" s="97"/>
      <c r="K25" s="95"/>
      <c r="L25" s="94"/>
      <c r="M25" s="98"/>
      <c r="N25" s="98"/>
      <c r="O25" s="94"/>
      <c r="P25" s="167"/>
      <c r="Q25" s="81"/>
      <c r="R25" s="18"/>
      <c r="S25" s="19"/>
      <c r="T25" s="19"/>
    </row>
    <row r="26" spans="1:21" s="22" customFormat="1" x14ac:dyDescent="0.25">
      <c r="A26" s="73" t="s">
        <v>142</v>
      </c>
      <c r="B26" s="14">
        <f>SUM(E20:E22)</f>
        <v>845</v>
      </c>
      <c r="C26" s="24">
        <f>SUM(G20:G22)</f>
        <v>810</v>
      </c>
      <c r="D26" s="148">
        <f>C26-B26</f>
        <v>-35</v>
      </c>
      <c r="E26" s="130"/>
      <c r="F26" s="94"/>
      <c r="G26" s="95"/>
      <c r="H26" s="94"/>
      <c r="I26" s="96"/>
      <c r="J26" s="97"/>
      <c r="K26" s="95"/>
      <c r="L26" s="94"/>
      <c r="M26" s="98"/>
      <c r="N26" s="98"/>
      <c r="O26" s="94"/>
      <c r="P26" s="167"/>
      <c r="Q26" s="81"/>
      <c r="R26" s="18"/>
      <c r="S26" s="19"/>
      <c r="T26" s="19"/>
    </row>
    <row r="27" spans="1:21" s="22" customFormat="1" x14ac:dyDescent="0.25">
      <c r="A27" s="73" t="s">
        <v>143</v>
      </c>
      <c r="B27" s="24">
        <v>214</v>
      </c>
      <c r="C27" s="24">
        <v>208</v>
      </c>
      <c r="D27" s="148">
        <f>C27-B27</f>
        <v>-6</v>
      </c>
      <c r="E27" s="130"/>
      <c r="F27" s="94"/>
      <c r="G27" s="95"/>
      <c r="H27" s="94"/>
      <c r="I27" s="96"/>
      <c r="J27" s="97"/>
      <c r="K27" s="95"/>
      <c r="L27" s="94"/>
      <c r="M27" s="98"/>
      <c r="N27" s="98"/>
      <c r="O27" s="94"/>
      <c r="P27" s="167"/>
      <c r="Q27" s="81"/>
      <c r="R27" s="18"/>
      <c r="S27" s="19"/>
      <c r="T27" s="19"/>
    </row>
    <row r="28" spans="1:21" s="22" customFormat="1" x14ac:dyDescent="0.25">
      <c r="A28" s="73" t="s">
        <v>144</v>
      </c>
      <c r="B28" s="24">
        <v>213.67</v>
      </c>
      <c r="C28" s="24">
        <v>207.83</v>
      </c>
      <c r="D28" s="80"/>
      <c r="E28" s="130"/>
      <c r="F28" s="94"/>
      <c r="G28" s="95"/>
      <c r="H28" s="94"/>
      <c r="I28" s="96"/>
      <c r="J28" s="97"/>
      <c r="K28" s="95"/>
      <c r="L28" s="94"/>
      <c r="M28" s="98"/>
      <c r="N28" s="98"/>
      <c r="O28" s="94"/>
      <c r="P28" s="167"/>
      <c r="Q28" s="81"/>
      <c r="R28" s="18"/>
      <c r="S28" s="19"/>
      <c r="T28" s="19"/>
    </row>
    <row r="29" spans="1:21" s="22" customFormat="1" x14ac:dyDescent="0.25">
      <c r="A29" s="73" t="s">
        <v>145</v>
      </c>
      <c r="B29" s="24"/>
      <c r="C29" s="24"/>
      <c r="D29" s="80"/>
      <c r="E29" s="130"/>
      <c r="F29" s="94"/>
      <c r="G29" s="95"/>
      <c r="H29" s="94"/>
      <c r="I29" s="96"/>
      <c r="J29" s="97"/>
      <c r="K29" s="95"/>
      <c r="L29" s="94"/>
      <c r="M29" s="98"/>
      <c r="N29" s="98"/>
      <c r="O29" s="94"/>
      <c r="P29" s="167"/>
      <c r="Q29" s="81"/>
      <c r="R29" s="18"/>
      <c r="S29" s="19"/>
      <c r="T29" s="19"/>
    </row>
    <row r="30" spans="1:21" s="22" customFormat="1" ht="15" customHeight="1" x14ac:dyDescent="0.25">
      <c r="A30" s="73" t="s">
        <v>146</v>
      </c>
      <c r="B30" s="14"/>
      <c r="C30" s="24"/>
      <c r="D30" s="80"/>
      <c r="E30" s="130"/>
      <c r="F30" s="94"/>
      <c r="G30" s="95"/>
      <c r="H30" s="94"/>
      <c r="I30" s="96"/>
      <c r="J30" s="97"/>
      <c r="K30" s="95"/>
      <c r="L30" s="94"/>
      <c r="M30" s="98"/>
      <c r="N30" s="98"/>
      <c r="O30" s="94"/>
      <c r="P30" s="167"/>
      <c r="Q30" s="81"/>
      <c r="R30" s="18"/>
      <c r="S30" s="19"/>
      <c r="T30" s="19"/>
    </row>
    <row r="31" spans="1:21" s="22" customFormat="1" x14ac:dyDescent="0.25">
      <c r="A31" s="158" t="s">
        <v>147</v>
      </c>
      <c r="B31" s="69"/>
      <c r="C31" s="86"/>
      <c r="D31" s="139"/>
      <c r="E31" s="130"/>
      <c r="F31" s="94"/>
      <c r="G31" s="95"/>
      <c r="H31" s="94"/>
      <c r="I31" s="96"/>
      <c r="J31" s="97"/>
      <c r="K31" s="95"/>
      <c r="L31" s="94"/>
      <c r="M31" s="98"/>
      <c r="N31" s="98"/>
      <c r="O31" s="94"/>
      <c r="P31" s="167"/>
      <c r="Q31" s="81"/>
      <c r="R31" s="18"/>
      <c r="S31" s="19"/>
      <c r="T31" s="19"/>
    </row>
    <row r="32" spans="1:21" s="22" customFormat="1" ht="12.95" customHeight="1" thickBot="1" x14ac:dyDescent="0.3">
      <c r="A32" s="183"/>
      <c r="B32" s="170"/>
      <c r="C32" s="184"/>
      <c r="D32" s="171"/>
      <c r="E32" s="185"/>
      <c r="F32" s="171"/>
      <c r="G32" s="186"/>
      <c r="H32" s="171"/>
      <c r="I32" s="187"/>
      <c r="J32" s="188"/>
      <c r="K32" s="186"/>
      <c r="L32" s="171"/>
      <c r="M32" s="184"/>
      <c r="N32" s="184"/>
      <c r="O32" s="171"/>
      <c r="P32" s="189"/>
      <c r="Q32" s="143"/>
      <c r="R32" s="79"/>
      <c r="S32" s="79"/>
      <c r="T32" s="79"/>
    </row>
    <row r="33" spans="1:21" s="47" customFormat="1" ht="15" customHeight="1" thickBot="1" x14ac:dyDescent="0.3">
      <c r="A33" s="153"/>
      <c r="B33" s="144"/>
      <c r="C33" s="145"/>
      <c r="D33" s="123"/>
      <c r="E33" s="146"/>
      <c r="F33" s="123"/>
      <c r="G33" s="122"/>
      <c r="H33" s="123"/>
      <c r="I33" s="96"/>
      <c r="J33" s="147"/>
      <c r="K33" s="122"/>
      <c r="L33" s="123"/>
      <c r="M33" s="145"/>
      <c r="N33" s="145"/>
      <c r="O33" s="123"/>
      <c r="P33" s="99"/>
      <c r="Q33" s="152"/>
      <c r="R33" s="52"/>
      <c r="S33" s="52"/>
      <c r="T33" s="52"/>
    </row>
    <row r="34" spans="1:21" s="22" customFormat="1" ht="12.95" customHeight="1" x14ac:dyDescent="0.25">
      <c r="A34" s="232" t="s">
        <v>115</v>
      </c>
      <c r="B34" s="233"/>
      <c r="C34" s="239"/>
      <c r="D34" s="234"/>
      <c r="E34" s="235"/>
      <c r="F34" s="234"/>
      <c r="G34" s="238"/>
      <c r="H34" s="234"/>
      <c r="I34" s="236"/>
      <c r="J34" s="237"/>
      <c r="K34" s="238"/>
      <c r="L34" s="234"/>
      <c r="M34" s="239"/>
      <c r="N34" s="239"/>
      <c r="O34" s="234"/>
      <c r="P34" s="240"/>
      <c r="Q34" s="143"/>
      <c r="R34" s="79"/>
      <c r="S34" s="79"/>
      <c r="T34" s="79"/>
    </row>
    <row r="35" spans="1:21" s="22" customFormat="1" ht="51" customHeight="1" x14ac:dyDescent="0.25">
      <c r="A35" s="179" t="s">
        <v>30</v>
      </c>
      <c r="B35" s="71">
        <v>784</v>
      </c>
      <c r="C35" s="71">
        <v>784</v>
      </c>
      <c r="D35" s="72" t="s">
        <v>16</v>
      </c>
      <c r="E35" s="87">
        <v>4810</v>
      </c>
      <c r="F35" s="88" t="s">
        <v>31</v>
      </c>
      <c r="G35" s="88">
        <v>732</v>
      </c>
      <c r="H35" s="88" t="s">
        <v>222</v>
      </c>
      <c r="I35" s="89">
        <f>(G35-E35)</f>
        <v>-4078</v>
      </c>
      <c r="J35" s="90" t="s">
        <v>32</v>
      </c>
      <c r="K35" s="88" t="s">
        <v>32</v>
      </c>
      <c r="L35" s="72"/>
      <c r="M35" s="91">
        <f>ROUND((800*(10/60))+(4010*(3/60)),2)</f>
        <v>333.83</v>
      </c>
      <c r="N35" s="91">
        <v>122</v>
      </c>
      <c r="O35" s="72" t="s">
        <v>19</v>
      </c>
      <c r="P35" s="162">
        <f>N35-M35</f>
        <v>-211.82999999999998</v>
      </c>
      <c r="Q35" s="81">
        <f t="shared" ref="Q35:R37" si="1">ROUND(M35*S35,2)</f>
        <v>26008.7</v>
      </c>
      <c r="R35" s="18">
        <f t="shared" si="1"/>
        <v>9505.02</v>
      </c>
      <c r="S35" s="19">
        <v>77.91</v>
      </c>
      <c r="T35" s="19">
        <v>77.91</v>
      </c>
      <c r="U35" s="496" t="s">
        <v>221</v>
      </c>
    </row>
    <row r="36" spans="1:21" s="22" customFormat="1" ht="38.25" x14ac:dyDescent="0.25">
      <c r="A36" s="180" t="s">
        <v>42</v>
      </c>
      <c r="B36" s="14"/>
      <c r="C36" s="24"/>
      <c r="D36" s="13" t="s">
        <v>43</v>
      </c>
      <c r="E36" s="23">
        <v>60</v>
      </c>
      <c r="F36" s="13" t="s">
        <v>44</v>
      </c>
      <c r="G36" s="17">
        <v>73</v>
      </c>
      <c r="H36" s="13" t="s">
        <v>44</v>
      </c>
      <c r="I36" s="15">
        <f>(G36-E36)</f>
        <v>13</v>
      </c>
      <c r="J36" s="16">
        <v>1.5</v>
      </c>
      <c r="K36" s="25">
        <v>1.5</v>
      </c>
      <c r="L36" s="13" t="s">
        <v>19</v>
      </c>
      <c r="M36" s="24">
        <f>E36*J36</f>
        <v>90</v>
      </c>
      <c r="N36" s="24">
        <f>ROUND(G36*K36,2)</f>
        <v>109.5</v>
      </c>
      <c r="O36" s="13" t="s">
        <v>19</v>
      </c>
      <c r="P36" s="181">
        <f>N36-M36</f>
        <v>19.5</v>
      </c>
      <c r="Q36" s="81">
        <f t="shared" si="1"/>
        <v>7011.9</v>
      </c>
      <c r="R36" s="18">
        <f t="shared" si="1"/>
        <v>8531.15</v>
      </c>
      <c r="S36" s="19">
        <v>77.91</v>
      </c>
      <c r="T36" s="19">
        <v>77.91</v>
      </c>
    </row>
    <row r="37" spans="1:21" s="22" customFormat="1" ht="26.25" thickBot="1" x14ac:dyDescent="0.3">
      <c r="A37" s="180" t="s">
        <v>46</v>
      </c>
      <c r="B37" s="14"/>
      <c r="C37" s="24"/>
      <c r="D37" s="13" t="s">
        <v>43</v>
      </c>
      <c r="E37" s="82">
        <v>5</v>
      </c>
      <c r="F37" s="70" t="s">
        <v>47</v>
      </c>
      <c r="G37" s="83">
        <v>2</v>
      </c>
      <c r="H37" s="70" t="s">
        <v>47</v>
      </c>
      <c r="I37" s="84">
        <f>(G37-E37)</f>
        <v>-3</v>
      </c>
      <c r="J37" s="85">
        <v>2</v>
      </c>
      <c r="K37" s="83">
        <v>2</v>
      </c>
      <c r="L37" s="70" t="s">
        <v>19</v>
      </c>
      <c r="M37" s="86">
        <f>E37*J37</f>
        <v>10</v>
      </c>
      <c r="N37" s="86">
        <f>ROUND(G37*K37,2)</f>
        <v>4</v>
      </c>
      <c r="O37" s="70" t="s">
        <v>19</v>
      </c>
      <c r="P37" s="164">
        <f>N37-M37</f>
        <v>-6</v>
      </c>
      <c r="Q37" s="81">
        <f t="shared" si="1"/>
        <v>779.1</v>
      </c>
      <c r="R37" s="18">
        <f t="shared" si="1"/>
        <v>311.64</v>
      </c>
      <c r="S37" s="19">
        <v>77.91</v>
      </c>
      <c r="T37" s="19">
        <v>77.91</v>
      </c>
    </row>
    <row r="38" spans="1:21" s="22" customFormat="1" ht="51" customHeight="1" x14ac:dyDescent="0.25">
      <c r="A38" s="165" t="s">
        <v>151</v>
      </c>
      <c r="B38" s="77" t="s">
        <v>148</v>
      </c>
      <c r="C38" s="77" t="s">
        <v>149</v>
      </c>
      <c r="D38" s="100" t="s">
        <v>12</v>
      </c>
      <c r="E38" s="124"/>
      <c r="F38" s="125"/>
      <c r="G38" s="126"/>
      <c r="H38" s="125"/>
      <c r="I38" s="127"/>
      <c r="J38" s="128"/>
      <c r="K38" s="126"/>
      <c r="L38" s="125"/>
      <c r="M38" s="129"/>
      <c r="N38" s="129"/>
      <c r="O38" s="125"/>
      <c r="P38" s="166"/>
      <c r="Q38" s="81"/>
      <c r="R38" s="18"/>
      <c r="S38" s="19"/>
      <c r="T38" s="19"/>
    </row>
    <row r="39" spans="1:21" s="22" customFormat="1" x14ac:dyDescent="0.25">
      <c r="A39" s="73" t="s">
        <v>141</v>
      </c>
      <c r="B39" s="68">
        <f>B41/B40</f>
        <v>6.2181122448979593</v>
      </c>
      <c r="C39" s="68">
        <f>C41/C40</f>
        <v>1.0293367346938775</v>
      </c>
      <c r="D39" s="80"/>
      <c r="E39" s="138"/>
      <c r="F39" s="94"/>
      <c r="G39" s="94"/>
      <c r="H39" s="94"/>
      <c r="I39" s="94"/>
      <c r="J39" s="93"/>
      <c r="K39" s="94"/>
      <c r="L39" s="95"/>
      <c r="M39" s="94"/>
      <c r="N39" s="96"/>
      <c r="O39" s="97"/>
      <c r="P39" s="182"/>
      <c r="Q39" s="94"/>
      <c r="R39" s="98"/>
      <c r="S39" s="98"/>
      <c r="T39" s="94"/>
      <c r="U39" s="99"/>
    </row>
    <row r="40" spans="1:21" s="22" customFormat="1" x14ac:dyDescent="0.25">
      <c r="A40" s="73" t="s">
        <v>2</v>
      </c>
      <c r="B40" s="14">
        <v>784</v>
      </c>
      <c r="C40" s="14">
        <v>784</v>
      </c>
      <c r="D40" s="80"/>
      <c r="E40" s="138"/>
      <c r="F40" s="94"/>
      <c r="G40" s="94"/>
      <c r="H40" s="94"/>
      <c r="I40" s="94"/>
      <c r="J40" s="93"/>
      <c r="K40" s="94"/>
      <c r="L40" s="95"/>
      <c r="M40" s="94"/>
      <c r="N40" s="96"/>
      <c r="O40" s="97"/>
      <c r="P40" s="182"/>
      <c r="Q40" s="94"/>
      <c r="R40" s="98"/>
      <c r="S40" s="98"/>
      <c r="T40" s="94"/>
      <c r="U40" s="99"/>
    </row>
    <row r="41" spans="1:21" s="22" customFormat="1" x14ac:dyDescent="0.25">
      <c r="A41" s="73" t="s">
        <v>142</v>
      </c>
      <c r="B41" s="14">
        <f>SUM(E35:E37)</f>
        <v>4875</v>
      </c>
      <c r="C41" s="24">
        <f>SUM(G35:G37)</f>
        <v>807</v>
      </c>
      <c r="D41" s="148">
        <f>C41-B41</f>
        <v>-4068</v>
      </c>
      <c r="E41" s="138"/>
      <c r="F41" s="94"/>
      <c r="G41" s="94"/>
      <c r="H41" s="94"/>
      <c r="I41" s="94"/>
      <c r="J41" s="93"/>
      <c r="K41" s="94"/>
      <c r="L41" s="95"/>
      <c r="M41" s="94"/>
      <c r="N41" s="96"/>
      <c r="O41" s="97"/>
      <c r="P41" s="182"/>
      <c r="Q41" s="94"/>
      <c r="R41" s="98"/>
      <c r="S41" s="98"/>
      <c r="T41" s="94"/>
      <c r="U41" s="99"/>
    </row>
    <row r="42" spans="1:21" s="22" customFormat="1" x14ac:dyDescent="0.25">
      <c r="A42" s="73" t="s">
        <v>143</v>
      </c>
      <c r="B42" s="24">
        <v>434</v>
      </c>
      <c r="C42" s="24">
        <v>235</v>
      </c>
      <c r="D42" s="148">
        <f>C42-B42</f>
        <v>-199</v>
      </c>
      <c r="E42" s="138"/>
      <c r="F42" s="94"/>
      <c r="G42" s="94"/>
      <c r="H42" s="94"/>
      <c r="I42" s="94"/>
      <c r="J42" s="93"/>
      <c r="K42" s="94"/>
      <c r="L42" s="95"/>
      <c r="M42" s="94"/>
      <c r="N42" s="96"/>
      <c r="O42" s="97"/>
      <c r="P42" s="182"/>
      <c r="Q42" s="94"/>
      <c r="R42" s="98"/>
      <c r="S42" s="98"/>
      <c r="T42" s="94"/>
      <c r="U42" s="99"/>
    </row>
    <row r="43" spans="1:21" s="22" customFormat="1" x14ac:dyDescent="0.25">
      <c r="A43" s="73" t="s">
        <v>144</v>
      </c>
      <c r="B43" s="14"/>
      <c r="C43" s="24"/>
      <c r="D43" s="80"/>
      <c r="E43" s="138"/>
      <c r="F43" s="94"/>
      <c r="G43" s="94"/>
      <c r="H43" s="94"/>
      <c r="I43" s="94"/>
      <c r="J43" s="93"/>
      <c r="K43" s="94"/>
      <c r="L43" s="95"/>
      <c r="M43" s="94"/>
      <c r="N43" s="96"/>
      <c r="O43" s="97"/>
      <c r="P43" s="182"/>
      <c r="Q43" s="94"/>
      <c r="R43" s="98"/>
      <c r="S43" s="98"/>
      <c r="T43" s="94"/>
      <c r="U43" s="99"/>
    </row>
    <row r="44" spans="1:21" s="22" customFormat="1" x14ac:dyDescent="0.25">
      <c r="A44" s="73" t="s">
        <v>145</v>
      </c>
      <c r="B44" s="14"/>
      <c r="C44" s="24"/>
      <c r="D44" s="80"/>
      <c r="E44" s="138"/>
      <c r="F44" s="94"/>
      <c r="G44" s="94"/>
      <c r="H44" s="94"/>
      <c r="I44" s="94"/>
      <c r="J44" s="93"/>
      <c r="K44" s="94"/>
      <c r="L44" s="95"/>
      <c r="M44" s="94"/>
      <c r="N44" s="96"/>
      <c r="O44" s="97"/>
      <c r="P44" s="182"/>
      <c r="Q44" s="94"/>
      <c r="R44" s="98"/>
      <c r="S44" s="98"/>
      <c r="T44" s="94"/>
      <c r="U44" s="99"/>
    </row>
    <row r="45" spans="1:21" s="22" customFormat="1" x14ac:dyDescent="0.25">
      <c r="A45" s="73" t="s">
        <v>146</v>
      </c>
      <c r="B45" s="14"/>
      <c r="C45" s="24"/>
      <c r="D45" s="80"/>
      <c r="E45" s="138"/>
      <c r="F45" s="94"/>
      <c r="G45" s="94"/>
      <c r="H45" s="94"/>
      <c r="I45" s="94"/>
      <c r="J45" s="93"/>
      <c r="K45" s="94"/>
      <c r="L45" s="95"/>
      <c r="M45" s="94"/>
      <c r="N45" s="96"/>
      <c r="O45" s="97"/>
      <c r="P45" s="182"/>
      <c r="Q45" s="94"/>
      <c r="R45" s="98"/>
      <c r="S45" s="98"/>
      <c r="T45" s="94"/>
      <c r="U45" s="99"/>
    </row>
    <row r="46" spans="1:21" s="22" customFormat="1" x14ac:dyDescent="0.25">
      <c r="A46" s="158" t="s">
        <v>147</v>
      </c>
      <c r="B46" s="69"/>
      <c r="C46" s="86"/>
      <c r="D46" s="139"/>
      <c r="E46" s="138"/>
      <c r="F46" s="94"/>
      <c r="G46" s="94"/>
      <c r="H46" s="94"/>
      <c r="I46" s="94"/>
      <c r="J46" s="93"/>
      <c r="K46" s="94"/>
      <c r="L46" s="95"/>
      <c r="M46" s="94"/>
      <c r="N46" s="96"/>
      <c r="O46" s="97"/>
      <c r="P46" s="182"/>
      <c r="Q46" s="94"/>
      <c r="R46" s="98"/>
      <c r="S46" s="98"/>
      <c r="T46" s="94"/>
      <c r="U46" s="99"/>
    </row>
    <row r="47" spans="1:21" s="22" customFormat="1" ht="12.95" customHeight="1" thickBot="1" x14ac:dyDescent="0.3">
      <c r="A47" s="183"/>
      <c r="B47" s="170"/>
      <c r="C47" s="184"/>
      <c r="D47" s="171"/>
      <c r="E47" s="185"/>
      <c r="F47" s="171"/>
      <c r="G47" s="186"/>
      <c r="H47" s="171"/>
      <c r="I47" s="187"/>
      <c r="J47" s="188"/>
      <c r="K47" s="186"/>
      <c r="L47" s="171"/>
      <c r="M47" s="184"/>
      <c r="N47" s="184"/>
      <c r="O47" s="171"/>
      <c r="P47" s="189"/>
      <c r="Q47" s="81"/>
      <c r="R47" s="18"/>
      <c r="S47" s="19"/>
      <c r="T47" s="19"/>
    </row>
    <row r="48" spans="1:21" s="22" customFormat="1" ht="12.95" customHeight="1" thickBot="1" x14ac:dyDescent="0.3">
      <c r="A48" s="153"/>
      <c r="B48" s="144"/>
      <c r="C48" s="145"/>
      <c r="D48" s="123"/>
      <c r="E48" s="146"/>
      <c r="F48" s="123"/>
      <c r="G48" s="122"/>
      <c r="H48" s="123"/>
      <c r="I48" s="96"/>
      <c r="J48" s="147"/>
      <c r="K48" s="122"/>
      <c r="L48" s="123"/>
      <c r="M48" s="145"/>
      <c r="N48" s="145"/>
      <c r="O48" s="123"/>
      <c r="P48" s="99"/>
      <c r="Q48" s="81"/>
      <c r="R48" s="18"/>
      <c r="S48" s="19"/>
      <c r="T48" s="19"/>
    </row>
    <row r="49" spans="1:21" s="22" customFormat="1" ht="18" customHeight="1" x14ac:dyDescent="0.25">
      <c r="A49" s="222" t="s">
        <v>117</v>
      </c>
      <c r="B49" s="233"/>
      <c r="C49" s="239"/>
      <c r="D49" s="234"/>
      <c r="E49" s="235"/>
      <c r="F49" s="234"/>
      <c r="G49" s="238"/>
      <c r="H49" s="234"/>
      <c r="I49" s="236"/>
      <c r="J49" s="237"/>
      <c r="K49" s="238"/>
      <c r="L49" s="234"/>
      <c r="M49" s="239"/>
      <c r="N49" s="239"/>
      <c r="O49" s="234"/>
      <c r="P49" s="240"/>
      <c r="Q49" s="81"/>
      <c r="R49" s="18"/>
      <c r="S49" s="19"/>
      <c r="T49" s="19"/>
    </row>
    <row r="50" spans="1:21" s="22" customFormat="1" ht="39.75" customHeight="1" x14ac:dyDescent="0.25">
      <c r="A50" s="161" t="s">
        <v>118</v>
      </c>
      <c r="B50" s="71">
        <v>784</v>
      </c>
      <c r="C50" s="71">
        <v>784</v>
      </c>
      <c r="D50" s="72" t="s">
        <v>16</v>
      </c>
      <c r="E50" s="87">
        <v>50</v>
      </c>
      <c r="F50" s="72" t="s">
        <v>49</v>
      </c>
      <c r="G50" s="88">
        <v>50</v>
      </c>
      <c r="H50" s="72" t="s">
        <v>49</v>
      </c>
      <c r="I50" s="89">
        <f>(G50-E50)</f>
        <v>0</v>
      </c>
      <c r="J50" s="90">
        <v>2</v>
      </c>
      <c r="K50" s="88">
        <v>2</v>
      </c>
      <c r="L50" s="72" t="s">
        <v>19</v>
      </c>
      <c r="M50" s="91">
        <f>E50*J50</f>
        <v>100</v>
      </c>
      <c r="N50" s="91">
        <f>ROUND(G50*K50,2)</f>
        <v>100</v>
      </c>
      <c r="O50" s="72" t="s">
        <v>19</v>
      </c>
      <c r="P50" s="162">
        <f>N50-M50</f>
        <v>0</v>
      </c>
      <c r="Q50" s="81">
        <f>ROUND(M50*S50,2)</f>
        <v>7791</v>
      </c>
      <c r="R50" s="18">
        <f>ROUND(N50*T50,2)</f>
        <v>7791</v>
      </c>
      <c r="S50" s="19">
        <v>77.91</v>
      </c>
      <c r="T50" s="19">
        <v>77.91</v>
      </c>
      <c r="U50" s="496" t="s">
        <v>221</v>
      </c>
    </row>
    <row r="51" spans="1:21" s="22" customFormat="1" ht="39" thickBot="1" x14ac:dyDescent="0.3">
      <c r="A51" s="163" t="s">
        <v>119</v>
      </c>
      <c r="B51" s="62">
        <v>784</v>
      </c>
      <c r="C51" s="14">
        <v>784</v>
      </c>
      <c r="D51" s="13" t="s">
        <v>16</v>
      </c>
      <c r="E51" s="82">
        <v>50</v>
      </c>
      <c r="F51" s="70"/>
      <c r="G51" s="83">
        <v>0</v>
      </c>
      <c r="H51" s="83" t="s">
        <v>52</v>
      </c>
      <c r="I51" s="89">
        <f>(G51-E51)</f>
        <v>-50</v>
      </c>
      <c r="J51" s="85" t="s">
        <v>53</v>
      </c>
      <c r="K51" s="83" t="s">
        <v>53</v>
      </c>
      <c r="L51" s="70"/>
      <c r="M51" s="86">
        <f>ROUND((20*(1))+(30*(3/60)),2)</f>
        <v>21.5</v>
      </c>
      <c r="N51" s="86">
        <v>0</v>
      </c>
      <c r="O51" s="70" t="s">
        <v>19</v>
      </c>
      <c r="P51" s="164">
        <f>N51-M51</f>
        <v>-21.5</v>
      </c>
      <c r="Q51" s="81">
        <f>ROUND(M51*S51,2)</f>
        <v>1675.07</v>
      </c>
      <c r="R51" s="18">
        <f>ROUND(N51*T51,2)</f>
        <v>0</v>
      </c>
      <c r="S51" s="19">
        <v>77.91</v>
      </c>
      <c r="T51" s="19">
        <v>77.91</v>
      </c>
    </row>
    <row r="52" spans="1:21" s="22" customFormat="1" ht="21" customHeight="1" x14ac:dyDescent="0.25">
      <c r="A52" s="165" t="s">
        <v>117</v>
      </c>
      <c r="B52" s="77" t="s">
        <v>148</v>
      </c>
      <c r="C52" s="77" t="s">
        <v>149</v>
      </c>
      <c r="D52" s="100" t="s">
        <v>12</v>
      </c>
      <c r="E52" s="124"/>
      <c r="F52" s="125"/>
      <c r="G52" s="126"/>
      <c r="H52" s="126"/>
      <c r="I52" s="127"/>
      <c r="J52" s="128"/>
      <c r="K52" s="126"/>
      <c r="L52" s="125"/>
      <c r="M52" s="129"/>
      <c r="N52" s="129"/>
      <c r="O52" s="125"/>
      <c r="P52" s="166"/>
      <c r="Q52" s="81"/>
      <c r="R52" s="18"/>
      <c r="S52" s="19"/>
      <c r="T52" s="19"/>
    </row>
    <row r="53" spans="1:21" s="22" customFormat="1" x14ac:dyDescent="0.25">
      <c r="A53" s="73" t="s">
        <v>141</v>
      </c>
      <c r="B53" s="282">
        <f>B55/B54</f>
        <v>0.12755102040816327</v>
      </c>
      <c r="C53" s="282">
        <f>C55/C54</f>
        <v>6.3775510204081634E-2</v>
      </c>
      <c r="D53" s="80"/>
      <c r="E53" s="130"/>
      <c r="F53" s="94"/>
      <c r="G53" s="95"/>
      <c r="H53" s="95"/>
      <c r="I53" s="96"/>
      <c r="J53" s="97"/>
      <c r="K53" s="95"/>
      <c r="L53" s="94"/>
      <c r="M53" s="98"/>
      <c r="N53" s="98"/>
      <c r="O53" s="94"/>
      <c r="P53" s="167"/>
      <c r="Q53" s="81"/>
      <c r="R53" s="18"/>
      <c r="S53" s="19"/>
      <c r="T53" s="19"/>
    </row>
    <row r="54" spans="1:21" s="22" customFormat="1" x14ac:dyDescent="0.25">
      <c r="A54" s="73" t="s">
        <v>2</v>
      </c>
      <c r="B54" s="14">
        <v>784</v>
      </c>
      <c r="C54" s="24">
        <v>784</v>
      </c>
      <c r="D54" s="80"/>
      <c r="E54" s="130"/>
      <c r="F54" s="94"/>
      <c r="G54" s="95"/>
      <c r="H54" s="95"/>
      <c r="I54" s="96"/>
      <c r="J54" s="97"/>
      <c r="K54" s="95"/>
      <c r="L54" s="94"/>
      <c r="M54" s="98"/>
      <c r="N54" s="98"/>
      <c r="O54" s="94"/>
      <c r="P54" s="167"/>
      <c r="Q54" s="81"/>
      <c r="R54" s="18"/>
      <c r="S54" s="19"/>
      <c r="T54" s="19"/>
    </row>
    <row r="55" spans="1:21" s="22" customFormat="1" x14ac:dyDescent="0.25">
      <c r="A55" s="73" t="s">
        <v>142</v>
      </c>
      <c r="B55" s="14">
        <f>SUM(E50:E51)</f>
        <v>100</v>
      </c>
      <c r="C55" s="24">
        <f>SUM(G50:G51)</f>
        <v>50</v>
      </c>
      <c r="D55" s="148">
        <f>C55-B55</f>
        <v>-50</v>
      </c>
      <c r="E55" s="130"/>
      <c r="F55" s="94"/>
      <c r="G55" s="95"/>
      <c r="H55" s="95"/>
      <c r="I55" s="96"/>
      <c r="J55" s="97"/>
      <c r="K55" s="95"/>
      <c r="L55" s="94"/>
      <c r="M55" s="98"/>
      <c r="N55" s="98"/>
      <c r="O55" s="94"/>
      <c r="P55" s="167"/>
      <c r="Q55" s="81"/>
      <c r="R55" s="18"/>
      <c r="S55" s="19"/>
      <c r="T55" s="19"/>
    </row>
    <row r="56" spans="1:21" s="22" customFormat="1" x14ac:dyDescent="0.25">
      <c r="A56" s="73" t="s">
        <v>143</v>
      </c>
      <c r="B56" s="24">
        <v>122</v>
      </c>
      <c r="C56" s="24">
        <f>SUM(N50:N51)</f>
        <v>100</v>
      </c>
      <c r="D56" s="148">
        <f>C56-B56</f>
        <v>-22</v>
      </c>
      <c r="E56" s="130"/>
      <c r="F56" s="94"/>
      <c r="G56" s="95"/>
      <c r="H56" s="95"/>
      <c r="I56" s="96"/>
      <c r="J56" s="97"/>
      <c r="K56" s="95"/>
      <c r="L56" s="94"/>
      <c r="M56" s="98"/>
      <c r="N56" s="98"/>
      <c r="O56" s="94"/>
      <c r="P56" s="167"/>
      <c r="Q56" s="81"/>
      <c r="R56" s="18"/>
      <c r="S56" s="19"/>
      <c r="T56" s="19"/>
    </row>
    <row r="57" spans="1:21" s="22" customFormat="1" x14ac:dyDescent="0.25">
      <c r="A57" s="73" t="s">
        <v>144</v>
      </c>
      <c r="B57" s="14"/>
      <c r="C57" s="24"/>
      <c r="D57" s="80"/>
      <c r="E57" s="130"/>
      <c r="F57" s="94"/>
      <c r="G57" s="95"/>
      <c r="H57" s="95"/>
      <c r="I57" s="96"/>
      <c r="J57" s="97"/>
      <c r="K57" s="95"/>
      <c r="L57" s="94"/>
      <c r="M57" s="98"/>
      <c r="N57" s="98"/>
      <c r="O57" s="94"/>
      <c r="P57" s="167"/>
      <c r="Q57" s="81"/>
      <c r="R57" s="18"/>
      <c r="S57" s="19"/>
      <c r="T57" s="19"/>
    </row>
    <row r="58" spans="1:21" s="22" customFormat="1" x14ac:dyDescent="0.25">
      <c r="A58" s="73" t="s">
        <v>145</v>
      </c>
      <c r="B58" s="14"/>
      <c r="C58" s="24"/>
      <c r="D58" s="80"/>
      <c r="E58" s="130"/>
      <c r="F58" s="94"/>
      <c r="G58" s="95"/>
      <c r="H58" s="95"/>
      <c r="I58" s="96"/>
      <c r="J58" s="97"/>
      <c r="K58" s="95"/>
      <c r="L58" s="94"/>
      <c r="M58" s="98"/>
      <c r="N58" s="98"/>
      <c r="O58" s="94"/>
      <c r="P58" s="167"/>
      <c r="Q58" s="81"/>
      <c r="R58" s="18"/>
      <c r="S58" s="19"/>
      <c r="T58" s="19"/>
    </row>
    <row r="59" spans="1:21" s="22" customFormat="1" x14ac:dyDescent="0.25">
      <c r="A59" s="73" t="s">
        <v>146</v>
      </c>
      <c r="B59" s="14"/>
      <c r="C59" s="24"/>
      <c r="D59" s="80"/>
      <c r="E59" s="130"/>
      <c r="F59" s="94"/>
      <c r="G59" s="95"/>
      <c r="H59" s="95"/>
      <c r="I59" s="96"/>
      <c r="J59" s="97"/>
      <c r="K59" s="95"/>
      <c r="L59" s="94"/>
      <c r="M59" s="98"/>
      <c r="N59" s="98"/>
      <c r="O59" s="94"/>
      <c r="P59" s="167"/>
      <c r="Q59" s="81"/>
      <c r="R59" s="18"/>
      <c r="S59" s="19"/>
      <c r="T59" s="19"/>
    </row>
    <row r="60" spans="1:21" s="22" customFormat="1" x14ac:dyDescent="0.25">
      <c r="A60" s="158" t="s">
        <v>147</v>
      </c>
      <c r="B60" s="69"/>
      <c r="C60" s="86"/>
      <c r="D60" s="139"/>
      <c r="E60" s="131"/>
      <c r="F60" s="132"/>
      <c r="G60" s="133"/>
      <c r="H60" s="133"/>
      <c r="I60" s="134"/>
      <c r="J60" s="135"/>
      <c r="K60" s="133"/>
      <c r="L60" s="132"/>
      <c r="M60" s="136"/>
      <c r="N60" s="136"/>
      <c r="O60" s="132"/>
      <c r="P60" s="168"/>
      <c r="Q60" s="81"/>
      <c r="R60" s="18"/>
      <c r="S60" s="19"/>
      <c r="T60" s="19"/>
    </row>
    <row r="61" spans="1:21" s="22" customFormat="1" ht="12.95" customHeight="1" thickBot="1" x14ac:dyDescent="0.3">
      <c r="A61" s="169"/>
      <c r="B61" s="170"/>
      <c r="C61" s="170"/>
      <c r="D61" s="171"/>
      <c r="E61" s="172"/>
      <c r="F61" s="173"/>
      <c r="G61" s="174"/>
      <c r="H61" s="174"/>
      <c r="I61" s="175"/>
      <c r="J61" s="176"/>
      <c r="K61" s="174"/>
      <c r="L61" s="173"/>
      <c r="M61" s="177"/>
      <c r="N61" s="177"/>
      <c r="O61" s="173"/>
      <c r="P61" s="178"/>
      <c r="Q61" s="81"/>
      <c r="R61" s="18"/>
      <c r="S61" s="19"/>
      <c r="T61" s="19"/>
    </row>
    <row r="62" spans="1:21" s="22" customFormat="1" ht="12.95" customHeight="1" thickBot="1" x14ac:dyDescent="0.3">
      <c r="A62" s="160"/>
      <c r="B62" s="144"/>
      <c r="C62" s="144"/>
      <c r="D62" s="123"/>
      <c r="E62" s="146"/>
      <c r="F62" s="123"/>
      <c r="G62" s="122"/>
      <c r="H62" s="122"/>
      <c r="I62" s="96"/>
      <c r="J62" s="147"/>
      <c r="K62" s="122"/>
      <c r="L62" s="123"/>
      <c r="M62" s="145"/>
      <c r="N62" s="145"/>
      <c r="O62" s="123"/>
      <c r="P62" s="99"/>
      <c r="Q62" s="81"/>
      <c r="R62" s="18"/>
      <c r="S62" s="19"/>
      <c r="T62" s="19"/>
    </row>
    <row r="63" spans="1:21" s="22" customFormat="1" ht="15.75" customHeight="1" x14ac:dyDescent="0.25">
      <c r="A63" s="253" t="s">
        <v>120</v>
      </c>
      <c r="B63" s="233"/>
      <c r="C63" s="233"/>
      <c r="D63" s="234"/>
      <c r="E63" s="235"/>
      <c r="F63" s="234"/>
      <c r="G63" s="238"/>
      <c r="H63" s="238"/>
      <c r="I63" s="236"/>
      <c r="J63" s="237"/>
      <c r="K63" s="238"/>
      <c r="L63" s="234"/>
      <c r="M63" s="239"/>
      <c r="N63" s="239"/>
      <c r="O63" s="234"/>
      <c r="P63" s="240"/>
      <c r="Q63" s="81"/>
      <c r="R63" s="18"/>
      <c r="S63" s="19"/>
      <c r="T63" s="19"/>
    </row>
    <row r="64" spans="1:21" s="22" customFormat="1" ht="33" customHeight="1" x14ac:dyDescent="0.25">
      <c r="A64" s="254" t="s">
        <v>121</v>
      </c>
      <c r="B64" s="151">
        <v>784</v>
      </c>
      <c r="C64" s="71">
        <v>784</v>
      </c>
      <c r="D64" s="72" t="s">
        <v>16</v>
      </c>
      <c r="E64" s="87">
        <v>12</v>
      </c>
      <c r="F64" s="72" t="s">
        <v>36</v>
      </c>
      <c r="G64" s="88">
        <v>0</v>
      </c>
      <c r="H64" s="72" t="s">
        <v>36</v>
      </c>
      <c r="I64" s="89">
        <f>(G64-E64)</f>
        <v>-12</v>
      </c>
      <c r="J64" s="90">
        <v>15</v>
      </c>
      <c r="K64" s="88">
        <v>15</v>
      </c>
      <c r="L64" s="72" t="s">
        <v>22</v>
      </c>
      <c r="M64" s="91">
        <f>ROUND(E64*(J64/60),2)</f>
        <v>3</v>
      </c>
      <c r="N64" s="91">
        <f>ROUND(G64*(J64/60),2)</f>
        <v>0</v>
      </c>
      <c r="O64" s="72" t="s">
        <v>19</v>
      </c>
      <c r="P64" s="162">
        <f>N64-M64</f>
        <v>-3</v>
      </c>
      <c r="Q64" s="81">
        <f>ROUND(M64*S64,2)</f>
        <v>233.73</v>
      </c>
      <c r="R64" s="18">
        <f>ROUND(N64*T64,2)</f>
        <v>0</v>
      </c>
      <c r="S64" s="19">
        <v>77.91</v>
      </c>
      <c r="T64" s="19">
        <v>77.91</v>
      </c>
      <c r="U64" s="22" t="s">
        <v>225</v>
      </c>
    </row>
    <row r="65" spans="1:20" s="22" customFormat="1" ht="41.25" customHeight="1" thickBot="1" x14ac:dyDescent="0.3">
      <c r="A65" s="179" t="s">
        <v>55</v>
      </c>
      <c r="B65" s="14">
        <v>784</v>
      </c>
      <c r="C65" s="14">
        <v>784</v>
      </c>
      <c r="D65" s="13" t="s">
        <v>16</v>
      </c>
      <c r="E65" s="23">
        <v>5</v>
      </c>
      <c r="F65" s="13" t="s">
        <v>36</v>
      </c>
      <c r="G65" s="17">
        <v>0</v>
      </c>
      <c r="H65" s="13" t="s">
        <v>36</v>
      </c>
      <c r="I65" s="15">
        <f>(G65-E65)</f>
        <v>-5</v>
      </c>
      <c r="J65" s="16">
        <v>30</v>
      </c>
      <c r="K65" s="17">
        <v>30</v>
      </c>
      <c r="L65" s="13" t="s">
        <v>22</v>
      </c>
      <c r="M65" s="24">
        <f>ROUND(E65*(J65/60),2)</f>
        <v>2.5</v>
      </c>
      <c r="N65" s="24">
        <f>ROUND(G65*(K65/60),2)</f>
        <v>0</v>
      </c>
      <c r="O65" s="13" t="s">
        <v>19</v>
      </c>
      <c r="P65" s="181">
        <f>N65-M65</f>
        <v>-2.5</v>
      </c>
      <c r="Q65" s="81">
        <f>ROUND(M65*S65,2)</f>
        <v>194.78</v>
      </c>
      <c r="R65" s="18">
        <f>ROUND(N65*T65,2)</f>
        <v>0</v>
      </c>
      <c r="S65" s="19">
        <v>77.91</v>
      </c>
      <c r="T65" s="19">
        <v>77.91</v>
      </c>
    </row>
    <row r="66" spans="1:20" s="22" customFormat="1" x14ac:dyDescent="0.25">
      <c r="A66" s="165" t="s">
        <v>120</v>
      </c>
      <c r="B66" s="77" t="s">
        <v>148</v>
      </c>
      <c r="C66" s="77" t="s">
        <v>149</v>
      </c>
      <c r="D66" s="100" t="s">
        <v>12</v>
      </c>
      <c r="E66" s="124"/>
      <c r="F66" s="125"/>
      <c r="G66" s="126"/>
      <c r="H66" s="126"/>
      <c r="I66" s="127"/>
      <c r="J66" s="128"/>
      <c r="K66" s="126"/>
      <c r="L66" s="125"/>
      <c r="M66" s="129"/>
      <c r="N66" s="129"/>
      <c r="O66" s="125"/>
      <c r="P66" s="166"/>
      <c r="Q66" s="81"/>
      <c r="R66" s="18"/>
      <c r="S66" s="19"/>
      <c r="T66" s="19"/>
    </row>
    <row r="67" spans="1:20" s="22" customFormat="1" x14ac:dyDescent="0.25">
      <c r="A67" s="73" t="s">
        <v>141</v>
      </c>
      <c r="B67" s="68">
        <f>B69/B68</f>
        <v>2.1683673469387755E-2</v>
      </c>
      <c r="C67" s="68">
        <f>C69/C68</f>
        <v>0</v>
      </c>
      <c r="D67" s="80"/>
      <c r="E67" s="130"/>
      <c r="F67" s="94"/>
      <c r="G67" s="95"/>
      <c r="H67" s="95"/>
      <c r="I67" s="96"/>
      <c r="J67" s="97"/>
      <c r="K67" s="95"/>
      <c r="L67" s="94"/>
      <c r="M67" s="98"/>
      <c r="N67" s="98"/>
      <c r="O67" s="94"/>
      <c r="P67" s="167"/>
      <c r="Q67" s="81"/>
      <c r="R67" s="18"/>
      <c r="S67" s="19"/>
      <c r="T67" s="19"/>
    </row>
    <row r="68" spans="1:20" s="22" customFormat="1" x14ac:dyDescent="0.25">
      <c r="A68" s="73" t="s">
        <v>2</v>
      </c>
      <c r="B68" s="14">
        <v>784</v>
      </c>
      <c r="C68" s="14">
        <v>784</v>
      </c>
      <c r="D68" s="80"/>
      <c r="E68" s="130"/>
      <c r="F68" s="94"/>
      <c r="G68" s="95"/>
      <c r="H68" s="95"/>
      <c r="I68" s="96"/>
      <c r="J68" s="97"/>
      <c r="K68" s="95"/>
      <c r="L68" s="94"/>
      <c r="M68" s="98"/>
      <c r="N68" s="98"/>
      <c r="O68" s="94"/>
      <c r="P68" s="167"/>
      <c r="Q68" s="81"/>
      <c r="R68" s="18"/>
      <c r="S68" s="19"/>
      <c r="T68" s="19"/>
    </row>
    <row r="69" spans="1:20" s="22" customFormat="1" x14ac:dyDescent="0.25">
      <c r="A69" s="73" t="s">
        <v>142</v>
      </c>
      <c r="B69" s="14">
        <f>SUM(E64:E65)</f>
        <v>17</v>
      </c>
      <c r="C69" s="24">
        <f>SUM(G64:G65)</f>
        <v>0</v>
      </c>
      <c r="D69" s="80"/>
      <c r="E69" s="130"/>
      <c r="F69" s="94"/>
      <c r="G69" s="95"/>
      <c r="H69" s="95"/>
      <c r="I69" s="96"/>
      <c r="J69" s="97"/>
      <c r="K69" s="95"/>
      <c r="L69" s="94"/>
      <c r="M69" s="98"/>
      <c r="N69" s="98"/>
      <c r="O69" s="94"/>
      <c r="P69" s="167"/>
      <c r="Q69" s="81"/>
      <c r="R69" s="18"/>
      <c r="S69" s="19"/>
      <c r="T69" s="19"/>
    </row>
    <row r="70" spans="1:20" s="22" customFormat="1" x14ac:dyDescent="0.25">
      <c r="A70" s="73" t="s">
        <v>143</v>
      </c>
      <c r="B70" s="24">
        <f>SUM(M64:M65)</f>
        <v>5.5</v>
      </c>
      <c r="C70" s="24">
        <f>SUM(N64:N65)</f>
        <v>0</v>
      </c>
      <c r="D70" s="80"/>
      <c r="E70" s="130"/>
      <c r="F70" s="94"/>
      <c r="G70" s="95"/>
      <c r="H70" s="95"/>
      <c r="I70" s="96"/>
      <c r="J70" s="97"/>
      <c r="K70" s="95"/>
      <c r="L70" s="94"/>
      <c r="M70" s="98"/>
      <c r="N70" s="98"/>
      <c r="O70" s="94"/>
      <c r="P70" s="167"/>
      <c r="Q70" s="81"/>
      <c r="R70" s="18"/>
      <c r="S70" s="19"/>
      <c r="T70" s="19"/>
    </row>
    <row r="71" spans="1:20" s="22" customFormat="1" x14ac:dyDescent="0.25">
      <c r="A71" s="73" t="s">
        <v>144</v>
      </c>
      <c r="B71" s="14"/>
      <c r="C71" s="24"/>
      <c r="D71" s="80"/>
      <c r="E71" s="130"/>
      <c r="F71" s="94"/>
      <c r="G71" s="95"/>
      <c r="H71" s="95"/>
      <c r="I71" s="96"/>
      <c r="J71" s="97"/>
      <c r="K71" s="95"/>
      <c r="L71" s="94"/>
      <c r="M71" s="98"/>
      <c r="N71" s="98"/>
      <c r="O71" s="94"/>
      <c r="P71" s="167"/>
      <c r="Q71" s="81"/>
      <c r="R71" s="18"/>
      <c r="S71" s="19"/>
      <c r="T71" s="19"/>
    </row>
    <row r="72" spans="1:20" s="22" customFormat="1" x14ac:dyDescent="0.25">
      <c r="A72" s="73" t="s">
        <v>145</v>
      </c>
      <c r="B72" s="14"/>
      <c r="C72" s="24"/>
      <c r="D72" s="80"/>
      <c r="E72" s="130"/>
      <c r="F72" s="94"/>
      <c r="G72" s="95"/>
      <c r="H72" s="95"/>
      <c r="I72" s="96"/>
      <c r="J72" s="97"/>
      <c r="K72" s="95"/>
      <c r="L72" s="94"/>
      <c r="M72" s="98"/>
      <c r="N72" s="98"/>
      <c r="O72" s="94"/>
      <c r="P72" s="167"/>
      <c r="Q72" s="81"/>
      <c r="R72" s="18"/>
      <c r="S72" s="19"/>
      <c r="T72" s="19"/>
    </row>
    <row r="73" spans="1:20" s="22" customFormat="1" x14ac:dyDescent="0.25">
      <c r="A73" s="73" t="s">
        <v>146</v>
      </c>
      <c r="B73" s="14"/>
      <c r="C73" s="24"/>
      <c r="D73" s="80"/>
      <c r="E73" s="130"/>
      <c r="F73" s="94"/>
      <c r="G73" s="95"/>
      <c r="H73" s="95"/>
      <c r="I73" s="96"/>
      <c r="J73" s="97"/>
      <c r="K73" s="95"/>
      <c r="L73" s="94"/>
      <c r="M73" s="98"/>
      <c r="N73" s="98"/>
      <c r="O73" s="94"/>
      <c r="P73" s="167"/>
      <c r="Q73" s="81"/>
      <c r="R73" s="18"/>
      <c r="S73" s="19"/>
      <c r="T73" s="19"/>
    </row>
    <row r="74" spans="1:20" s="22" customFormat="1" x14ac:dyDescent="0.25">
      <c r="A74" s="158" t="s">
        <v>147</v>
      </c>
      <c r="B74" s="69"/>
      <c r="C74" s="86"/>
      <c r="D74" s="139"/>
      <c r="E74" s="131"/>
      <c r="F74" s="132"/>
      <c r="G74" s="133"/>
      <c r="H74" s="133"/>
      <c r="I74" s="134"/>
      <c r="J74" s="135"/>
      <c r="K74" s="133"/>
      <c r="L74" s="132"/>
      <c r="M74" s="136"/>
      <c r="N74" s="136"/>
      <c r="O74" s="132"/>
      <c r="P74" s="168"/>
      <c r="Q74" s="81"/>
      <c r="R74" s="18"/>
      <c r="S74" s="19"/>
      <c r="T74" s="19"/>
    </row>
    <row r="75" spans="1:20" s="22" customFormat="1" ht="12.95" customHeight="1" thickBot="1" x14ac:dyDescent="0.3">
      <c r="A75" s="169"/>
      <c r="B75" s="170"/>
      <c r="C75" s="170"/>
      <c r="D75" s="171"/>
      <c r="E75" s="172"/>
      <c r="F75" s="173"/>
      <c r="G75" s="174"/>
      <c r="H75" s="174"/>
      <c r="I75" s="175"/>
      <c r="J75" s="176"/>
      <c r="K75" s="174"/>
      <c r="L75" s="173"/>
      <c r="M75" s="177"/>
      <c r="N75" s="177"/>
      <c r="O75" s="173"/>
      <c r="P75" s="178"/>
      <c r="Q75" s="81"/>
      <c r="R75" s="18"/>
      <c r="S75" s="19"/>
      <c r="T75" s="19"/>
    </row>
    <row r="76" spans="1:20" s="22" customFormat="1" ht="15" customHeight="1" thickBot="1" x14ac:dyDescent="0.3">
      <c r="A76" s="160"/>
      <c r="B76" s="144"/>
      <c r="C76" s="144"/>
      <c r="D76" s="123"/>
      <c r="E76" s="146"/>
      <c r="F76" s="123"/>
      <c r="G76" s="122"/>
      <c r="H76" s="122"/>
      <c r="I76" s="96"/>
      <c r="J76" s="147"/>
      <c r="K76" s="122"/>
      <c r="L76" s="123"/>
      <c r="M76" s="145"/>
      <c r="N76" s="145"/>
      <c r="O76" s="123"/>
      <c r="P76" s="99"/>
      <c r="Q76" s="19"/>
      <c r="R76" s="18"/>
      <c r="S76" s="19"/>
      <c r="T76" s="19"/>
    </row>
    <row r="77" spans="1:20" s="22" customFormat="1" x14ac:dyDescent="0.25">
      <c r="A77" s="232" t="s">
        <v>122</v>
      </c>
      <c r="B77" s="233"/>
      <c r="C77" s="233"/>
      <c r="D77" s="234"/>
      <c r="E77" s="235"/>
      <c r="F77" s="234"/>
      <c r="G77" s="238"/>
      <c r="H77" s="234"/>
      <c r="I77" s="236"/>
      <c r="J77" s="237"/>
      <c r="K77" s="238"/>
      <c r="L77" s="234"/>
      <c r="M77" s="239"/>
      <c r="N77" s="239"/>
      <c r="O77" s="234"/>
      <c r="P77" s="240"/>
      <c r="Q77" s="81"/>
      <c r="R77" s="18"/>
      <c r="S77" s="19"/>
      <c r="T77" s="19"/>
    </row>
    <row r="78" spans="1:20" s="22" customFormat="1" ht="26.25" thickBot="1" x14ac:dyDescent="0.3">
      <c r="A78" s="179" t="s">
        <v>156</v>
      </c>
      <c r="B78" s="71">
        <v>784</v>
      </c>
      <c r="C78" s="71">
        <v>784</v>
      </c>
      <c r="D78" s="72" t="s">
        <v>16</v>
      </c>
      <c r="E78" s="522">
        <v>2161.5</v>
      </c>
      <c r="F78" s="72" t="s">
        <v>25</v>
      </c>
      <c r="G78" s="71">
        <v>2265</v>
      </c>
      <c r="H78" s="72" t="s">
        <v>25</v>
      </c>
      <c r="I78" s="492">
        <f>G78-E78</f>
        <v>103.5</v>
      </c>
      <c r="J78" s="90">
        <v>2</v>
      </c>
      <c r="K78" s="88">
        <v>2</v>
      </c>
      <c r="L78" s="72" t="s">
        <v>19</v>
      </c>
      <c r="M78" s="91">
        <v>4324</v>
      </c>
      <c r="N78" s="91">
        <f>ROUND(G78*K78,2)</f>
        <v>4530</v>
      </c>
      <c r="O78" s="72" t="s">
        <v>19</v>
      </c>
      <c r="P78" s="162">
        <f>N78-M78</f>
        <v>206</v>
      </c>
      <c r="Q78" s="81">
        <f>ROUND(M78*S78,2)</f>
        <v>336882.84</v>
      </c>
      <c r="R78" s="18">
        <f>ROUND(N78*T78,2)</f>
        <v>352932.3</v>
      </c>
      <c r="S78" s="19">
        <v>77.91</v>
      </c>
      <c r="T78" s="19">
        <v>77.91</v>
      </c>
    </row>
    <row r="79" spans="1:20" s="22" customFormat="1" ht="25.5" x14ac:dyDescent="0.25">
      <c r="A79" s="165" t="s">
        <v>235</v>
      </c>
      <c r="B79" s="77" t="s">
        <v>148</v>
      </c>
      <c r="C79" s="77" t="s">
        <v>149</v>
      </c>
      <c r="D79" s="100" t="s">
        <v>12</v>
      </c>
      <c r="E79" s="124"/>
      <c r="F79" s="125"/>
      <c r="G79" s="126"/>
      <c r="H79" s="126"/>
      <c r="I79" s="127"/>
      <c r="J79" s="128"/>
      <c r="K79" s="126"/>
      <c r="L79" s="125"/>
      <c r="M79" s="129"/>
      <c r="N79" s="129"/>
      <c r="O79" s="125"/>
      <c r="P79" s="166"/>
      <c r="Q79" s="81"/>
      <c r="R79" s="18"/>
      <c r="S79" s="19"/>
      <c r="T79" s="19"/>
    </row>
    <row r="80" spans="1:20" s="22" customFormat="1" x14ac:dyDescent="0.25">
      <c r="A80" s="73" t="s">
        <v>141</v>
      </c>
      <c r="B80" s="68">
        <f>B82/B81</f>
        <v>2.7570153061224492</v>
      </c>
      <c r="C80" s="68">
        <f>C82/C81</f>
        <v>2.8890306122448979</v>
      </c>
      <c r="D80" s="80"/>
      <c r="E80" s="130"/>
      <c r="F80" s="94"/>
      <c r="G80" s="95"/>
      <c r="H80" s="95"/>
      <c r="I80" s="96"/>
      <c r="J80" s="97"/>
      <c r="K80" s="95"/>
      <c r="L80" s="94"/>
      <c r="M80" s="98"/>
      <c r="N80" s="98"/>
      <c r="O80" s="94"/>
      <c r="P80" s="167"/>
      <c r="Q80" s="81"/>
      <c r="R80" s="18"/>
      <c r="S80" s="19"/>
      <c r="T80" s="19"/>
    </row>
    <row r="81" spans="1:21" s="22" customFormat="1" x14ac:dyDescent="0.25">
      <c r="A81" s="73" t="s">
        <v>2</v>
      </c>
      <c r="B81" s="14">
        <v>784</v>
      </c>
      <c r="C81" s="14">
        <v>784</v>
      </c>
      <c r="D81" s="80"/>
      <c r="E81" s="130"/>
      <c r="F81" s="94"/>
      <c r="G81" s="95"/>
      <c r="H81" s="95"/>
      <c r="I81" s="96"/>
      <c r="J81" s="97"/>
      <c r="K81" s="95"/>
      <c r="L81" s="94"/>
      <c r="M81" s="98"/>
      <c r="N81" s="98"/>
      <c r="O81" s="94"/>
      <c r="P81" s="167"/>
      <c r="Q81" s="81"/>
      <c r="R81" s="18"/>
      <c r="S81" s="19"/>
      <c r="T81" s="19"/>
    </row>
    <row r="82" spans="1:21" s="22" customFormat="1" x14ac:dyDescent="0.25">
      <c r="A82" s="73" t="s">
        <v>142</v>
      </c>
      <c r="B82" s="14">
        <f>E78</f>
        <v>2161.5</v>
      </c>
      <c r="C82" s="14">
        <f>G78</f>
        <v>2265</v>
      </c>
      <c r="D82" s="491">
        <f>C82-B82</f>
        <v>103.5</v>
      </c>
      <c r="E82" s="130"/>
      <c r="F82" s="94"/>
      <c r="G82" s="95"/>
      <c r="H82" s="95"/>
      <c r="I82" s="96"/>
      <c r="J82" s="97"/>
      <c r="K82" s="95"/>
      <c r="L82" s="94"/>
      <c r="M82" s="98"/>
      <c r="N82" s="98"/>
      <c r="O82" s="94"/>
      <c r="P82" s="167"/>
      <c r="Q82" s="81"/>
      <c r="R82" s="18"/>
      <c r="S82" s="19"/>
      <c r="T82" s="19"/>
    </row>
    <row r="83" spans="1:21" s="22" customFormat="1" x14ac:dyDescent="0.25">
      <c r="A83" s="73" t="s">
        <v>143</v>
      </c>
      <c r="B83" s="14">
        <f>M78</f>
        <v>4324</v>
      </c>
      <c r="C83" s="14">
        <f>N78</f>
        <v>4530</v>
      </c>
      <c r="D83" s="491">
        <f>C83-B83</f>
        <v>206</v>
      </c>
      <c r="E83" s="130"/>
      <c r="F83" s="94"/>
      <c r="G83" s="95"/>
      <c r="H83" s="95"/>
      <c r="I83" s="96"/>
      <c r="J83" s="97"/>
      <c r="K83" s="95"/>
      <c r="L83" s="94"/>
      <c r="M83" s="98"/>
      <c r="N83" s="98"/>
      <c r="O83" s="94"/>
      <c r="P83" s="167"/>
      <c r="Q83" s="81"/>
      <c r="R83" s="18"/>
      <c r="S83" s="19"/>
      <c r="T83" s="19"/>
    </row>
    <row r="84" spans="1:21" s="22" customFormat="1" x14ac:dyDescent="0.25">
      <c r="A84" s="73" t="s">
        <v>144</v>
      </c>
      <c r="B84" s="14"/>
      <c r="C84" s="24"/>
      <c r="D84" s="80"/>
      <c r="E84" s="130"/>
      <c r="F84" s="94"/>
      <c r="G84" s="95"/>
      <c r="H84" s="95"/>
      <c r="I84" s="96"/>
      <c r="J84" s="97"/>
      <c r="K84" s="95"/>
      <c r="L84" s="94"/>
      <c r="M84" s="98"/>
      <c r="N84" s="98"/>
      <c r="O84" s="94"/>
      <c r="P84" s="167"/>
      <c r="Q84" s="81"/>
      <c r="R84" s="18"/>
      <c r="S84" s="19"/>
      <c r="T84" s="19"/>
    </row>
    <row r="85" spans="1:21" s="22" customFormat="1" x14ac:dyDescent="0.25">
      <c r="A85" s="73" t="s">
        <v>145</v>
      </c>
      <c r="B85" s="14"/>
      <c r="C85" s="24"/>
      <c r="D85" s="80"/>
      <c r="E85" s="130"/>
      <c r="F85" s="94"/>
      <c r="G85" s="95"/>
      <c r="H85" s="95"/>
      <c r="I85" s="96"/>
      <c r="J85" s="97"/>
      <c r="K85" s="95"/>
      <c r="L85" s="94"/>
      <c r="M85" s="98"/>
      <c r="N85" s="98"/>
      <c r="O85" s="94"/>
      <c r="P85" s="167"/>
      <c r="Q85" s="81"/>
      <c r="R85" s="18"/>
      <c r="S85" s="19"/>
      <c r="T85" s="19"/>
    </row>
    <row r="86" spans="1:21" s="22" customFormat="1" x14ac:dyDescent="0.25">
      <c r="A86" s="73" t="s">
        <v>146</v>
      </c>
      <c r="B86" s="14"/>
      <c r="C86" s="24"/>
      <c r="D86" s="80"/>
      <c r="E86" s="130"/>
      <c r="F86" s="94"/>
      <c r="G86" s="95"/>
      <c r="H86" s="95"/>
      <c r="I86" s="96"/>
      <c r="J86" s="97"/>
      <c r="K86" s="95"/>
      <c r="L86" s="94"/>
      <c r="M86" s="98"/>
      <c r="N86" s="98"/>
      <c r="O86" s="94"/>
      <c r="P86" s="167"/>
      <c r="Q86" s="81"/>
      <c r="R86" s="18"/>
      <c r="S86" s="19"/>
      <c r="T86" s="19"/>
    </row>
    <row r="87" spans="1:21" s="22" customFormat="1" x14ac:dyDescent="0.25">
      <c r="A87" s="158" t="s">
        <v>147</v>
      </c>
      <c r="B87" s="69"/>
      <c r="C87" s="86"/>
      <c r="D87" s="139"/>
      <c r="E87" s="131"/>
      <c r="F87" s="132"/>
      <c r="G87" s="133"/>
      <c r="H87" s="133"/>
      <c r="I87" s="134"/>
      <c r="J87" s="135"/>
      <c r="K87" s="133"/>
      <c r="L87" s="132"/>
      <c r="M87" s="136"/>
      <c r="N87" s="136"/>
      <c r="O87" s="132"/>
      <c r="P87" s="168"/>
      <c r="Q87" s="81"/>
      <c r="R87" s="18"/>
      <c r="S87" s="19"/>
      <c r="T87" s="19"/>
    </row>
    <row r="88" spans="1:21" s="22" customFormat="1" ht="12.95" customHeight="1" x14ac:dyDescent="0.25">
      <c r="A88" s="504"/>
      <c r="B88" s="505"/>
      <c r="C88" s="505"/>
      <c r="D88" s="506"/>
      <c r="E88" s="507"/>
      <c r="F88" s="506"/>
      <c r="G88" s="508"/>
      <c r="H88" s="508"/>
      <c r="I88" s="509"/>
      <c r="J88" s="510"/>
      <c r="K88" s="508"/>
      <c r="L88" s="506"/>
      <c r="M88" s="511"/>
      <c r="N88" s="511"/>
      <c r="O88" s="506"/>
      <c r="P88" s="512"/>
      <c r="Q88" s="81"/>
      <c r="R88" s="18"/>
      <c r="S88" s="19"/>
      <c r="T88" s="19"/>
    </row>
    <row r="89" spans="1:21" s="47" customFormat="1" ht="12.95" customHeight="1" x14ac:dyDescent="0.25">
      <c r="A89" s="160"/>
      <c r="B89" s="144"/>
      <c r="C89" s="144"/>
      <c r="D89" s="123"/>
      <c r="E89" s="146"/>
      <c r="F89" s="123"/>
      <c r="G89" s="122"/>
      <c r="H89" s="122"/>
      <c r="I89" s="96"/>
      <c r="J89" s="147"/>
      <c r="K89" s="122"/>
      <c r="L89" s="123"/>
      <c r="M89" s="145"/>
      <c r="N89" s="145"/>
      <c r="O89" s="123"/>
      <c r="P89" s="99"/>
      <c r="Q89" s="152"/>
      <c r="R89" s="52"/>
      <c r="S89" s="52"/>
      <c r="T89" s="52"/>
    </row>
    <row r="90" spans="1:21" s="22" customFormat="1" ht="17.25" customHeight="1" x14ac:dyDescent="0.25">
      <c r="A90" s="513" t="s">
        <v>233</v>
      </c>
      <c r="B90" s="241"/>
      <c r="C90" s="241"/>
      <c r="D90" s="242"/>
      <c r="E90" s="243"/>
      <c r="F90" s="242"/>
      <c r="G90" s="241"/>
      <c r="H90" s="242"/>
      <c r="I90" s="245"/>
      <c r="J90" s="246"/>
      <c r="K90" s="244"/>
      <c r="L90" s="242"/>
      <c r="M90" s="247"/>
      <c r="N90" s="247"/>
      <c r="O90" s="242"/>
      <c r="P90" s="514"/>
      <c r="Q90" s="81"/>
      <c r="R90" s="18"/>
      <c r="S90" s="19"/>
      <c r="T90" s="19"/>
      <c r="U90" s="22" t="s">
        <v>221</v>
      </c>
    </row>
    <row r="91" spans="1:21" s="22" customFormat="1" ht="18" customHeight="1" thickBot="1" x14ac:dyDescent="0.3">
      <c r="A91" s="179" t="s">
        <v>114</v>
      </c>
      <c r="B91" s="71">
        <v>784</v>
      </c>
      <c r="C91" s="71">
        <v>784</v>
      </c>
      <c r="D91" s="72" t="s">
        <v>16</v>
      </c>
      <c r="E91" s="154">
        <v>1699</v>
      </c>
      <c r="F91" s="107" t="s">
        <v>25</v>
      </c>
      <c r="G91" s="106">
        <v>1771</v>
      </c>
      <c r="H91" s="107" t="s">
        <v>25</v>
      </c>
      <c r="I91" s="110">
        <f>(G91-E91)</f>
        <v>72</v>
      </c>
      <c r="J91" s="155" t="s">
        <v>26</v>
      </c>
      <c r="K91" s="155" t="s">
        <v>26</v>
      </c>
      <c r="L91" s="114"/>
      <c r="M91" s="156">
        <v>3455</v>
      </c>
      <c r="N91" s="156">
        <v>3542</v>
      </c>
      <c r="O91" s="107" t="s">
        <v>19</v>
      </c>
      <c r="P91" s="190">
        <f>N91-M91</f>
        <v>87</v>
      </c>
      <c r="Q91" s="81">
        <f>ROUND(M91*S91,2)</f>
        <v>269179.05</v>
      </c>
      <c r="R91" s="18">
        <f>ROUND(N91*T91,2)</f>
        <v>275957.21999999997</v>
      </c>
      <c r="S91" s="19">
        <v>77.91</v>
      </c>
      <c r="T91" s="19">
        <v>77.91</v>
      </c>
    </row>
    <row r="92" spans="1:21" s="22" customFormat="1" ht="26.25" customHeight="1" x14ac:dyDescent="0.25">
      <c r="A92" s="121" t="s">
        <v>234</v>
      </c>
      <c r="B92" s="77" t="s">
        <v>148</v>
      </c>
      <c r="C92" s="77" t="s">
        <v>149</v>
      </c>
      <c r="D92" s="100" t="s">
        <v>12</v>
      </c>
      <c r="E92" s="124"/>
      <c r="F92" s="125"/>
      <c r="G92" s="137"/>
      <c r="H92" s="125"/>
      <c r="I92" s="127"/>
      <c r="J92" s="149"/>
      <c r="K92" s="149"/>
      <c r="L92" s="150"/>
      <c r="M92" s="129"/>
      <c r="N92" s="129"/>
      <c r="O92" s="125"/>
      <c r="P92" s="166"/>
      <c r="Q92" s="81"/>
      <c r="R92" s="18"/>
      <c r="S92" s="19"/>
      <c r="T92" s="19"/>
    </row>
    <row r="93" spans="1:21" s="22" customFormat="1" ht="17.25" customHeight="1" x14ac:dyDescent="0.25">
      <c r="A93" s="73" t="s">
        <v>141</v>
      </c>
      <c r="B93" s="68">
        <f>B95/B94</f>
        <v>2.1670918367346941</v>
      </c>
      <c r="C93" s="68">
        <f>C95/C94</f>
        <v>2.2589285714285716</v>
      </c>
      <c r="D93" s="80"/>
      <c r="E93" s="130"/>
      <c r="F93" s="94"/>
      <c r="G93" s="65"/>
      <c r="H93" s="94"/>
      <c r="I93" s="96"/>
      <c r="J93" s="122"/>
      <c r="K93" s="122"/>
      <c r="L93" s="123"/>
      <c r="M93" s="98"/>
      <c r="N93" s="98"/>
      <c r="O93" s="94"/>
      <c r="P93" s="167"/>
      <c r="Q93" s="81"/>
      <c r="R93" s="18"/>
      <c r="S93" s="19"/>
      <c r="T93" s="19"/>
    </row>
    <row r="94" spans="1:21" s="22" customFormat="1" ht="15.75" customHeight="1" x14ac:dyDescent="0.25">
      <c r="A94" s="73" t="s">
        <v>2</v>
      </c>
      <c r="B94" s="24">
        <v>784</v>
      </c>
      <c r="C94" s="24">
        <v>784</v>
      </c>
      <c r="D94" s="148"/>
      <c r="E94" s="130"/>
      <c r="F94" s="94"/>
      <c r="G94" s="65"/>
      <c r="H94" s="94"/>
      <c r="I94" s="96"/>
      <c r="J94" s="122"/>
      <c r="K94" s="122"/>
      <c r="L94" s="123"/>
      <c r="M94" s="98"/>
      <c r="N94" s="98"/>
      <c r="O94" s="94"/>
      <c r="P94" s="167"/>
      <c r="Q94" s="81"/>
      <c r="R94" s="18"/>
      <c r="S94" s="19"/>
      <c r="T94" s="19"/>
    </row>
    <row r="95" spans="1:21" s="22" customFormat="1" x14ac:dyDescent="0.25">
      <c r="A95" s="73" t="s">
        <v>142</v>
      </c>
      <c r="B95" s="24">
        <f>E91</f>
        <v>1699</v>
      </c>
      <c r="C95" s="24">
        <f>G91</f>
        <v>1771</v>
      </c>
      <c r="D95" s="148">
        <f>C95-B95</f>
        <v>72</v>
      </c>
      <c r="E95" s="130"/>
      <c r="F95" s="94"/>
      <c r="G95" s="65"/>
      <c r="H95" s="94"/>
      <c r="I95" s="96"/>
      <c r="J95" s="122"/>
      <c r="K95" s="122"/>
      <c r="L95" s="123"/>
      <c r="M95" s="98"/>
      <c r="N95" s="98"/>
      <c r="O95" s="94"/>
      <c r="P95" s="167"/>
      <c r="Q95" s="81"/>
      <c r="R95" s="18"/>
      <c r="S95" s="19"/>
      <c r="T95" s="19"/>
    </row>
    <row r="96" spans="1:21" s="22" customFormat="1" x14ac:dyDescent="0.25">
      <c r="A96" s="73" t="s">
        <v>143</v>
      </c>
      <c r="B96" s="24">
        <v>3455</v>
      </c>
      <c r="C96" s="24">
        <f>N91</f>
        <v>3542</v>
      </c>
      <c r="D96" s="148">
        <f>C96-B96</f>
        <v>87</v>
      </c>
      <c r="E96" s="130"/>
      <c r="F96" s="94"/>
      <c r="G96" s="65"/>
      <c r="H96" s="94"/>
      <c r="I96" s="96"/>
      <c r="J96" s="122"/>
      <c r="K96" s="122"/>
      <c r="L96" s="123"/>
      <c r="M96" s="98"/>
      <c r="N96" s="98"/>
      <c r="O96" s="94"/>
      <c r="P96" s="167"/>
      <c r="Q96" s="81"/>
      <c r="R96" s="18"/>
      <c r="S96" s="19"/>
      <c r="T96" s="19"/>
    </row>
    <row r="97" spans="1:20" s="22" customFormat="1" x14ac:dyDescent="0.25">
      <c r="A97" s="73" t="s">
        <v>144</v>
      </c>
      <c r="B97" s="24">
        <v>3455</v>
      </c>
      <c r="C97" s="24">
        <v>3542</v>
      </c>
      <c r="D97" s="148"/>
      <c r="E97" s="130"/>
      <c r="F97" s="94"/>
      <c r="G97" s="65"/>
      <c r="H97" s="94"/>
      <c r="I97" s="96"/>
      <c r="J97" s="122"/>
      <c r="K97" s="122"/>
      <c r="L97" s="123"/>
      <c r="M97" s="98"/>
      <c r="N97" s="98"/>
      <c r="O97" s="94"/>
      <c r="P97" s="167"/>
      <c r="Q97" s="81"/>
      <c r="R97" s="18"/>
      <c r="S97" s="19"/>
      <c r="T97" s="19"/>
    </row>
    <row r="98" spans="1:20" s="22" customFormat="1" x14ac:dyDescent="0.25">
      <c r="A98" s="73" t="s">
        <v>145</v>
      </c>
      <c r="B98" s="24"/>
      <c r="C98" s="24"/>
      <c r="D98" s="148"/>
      <c r="E98" s="130"/>
      <c r="F98" s="94"/>
      <c r="G98" s="65"/>
      <c r="H98" s="94"/>
      <c r="I98" s="96"/>
      <c r="J98" s="122"/>
      <c r="K98" s="122"/>
      <c r="L98" s="123"/>
      <c r="M98" s="98"/>
      <c r="N98" s="98"/>
      <c r="O98" s="94"/>
      <c r="P98" s="167"/>
      <c r="Q98" s="81"/>
      <c r="R98" s="18"/>
      <c r="S98" s="19"/>
      <c r="T98" s="19"/>
    </row>
    <row r="99" spans="1:20" s="22" customFormat="1" x14ac:dyDescent="0.25">
      <c r="A99" s="73" t="s">
        <v>146</v>
      </c>
      <c r="B99" s="24"/>
      <c r="C99" s="24"/>
      <c r="D99" s="148"/>
      <c r="E99" s="130"/>
      <c r="F99" s="94"/>
      <c r="G99" s="65"/>
      <c r="H99" s="94"/>
      <c r="I99" s="96"/>
      <c r="J99" s="122"/>
      <c r="K99" s="122"/>
      <c r="L99" s="123"/>
      <c r="M99" s="98"/>
      <c r="N99" s="98"/>
      <c r="O99" s="94"/>
      <c r="P99" s="167"/>
      <c r="Q99" s="81"/>
      <c r="R99" s="18"/>
      <c r="S99" s="19"/>
      <c r="T99" s="19"/>
    </row>
    <row r="100" spans="1:20" s="22" customFormat="1" x14ac:dyDescent="0.25">
      <c r="A100" s="158" t="s">
        <v>147</v>
      </c>
      <c r="B100" s="69"/>
      <c r="C100" s="69"/>
      <c r="D100" s="139"/>
      <c r="E100" s="130"/>
      <c r="F100" s="94"/>
      <c r="G100" s="65"/>
      <c r="H100" s="94"/>
      <c r="I100" s="96"/>
      <c r="J100" s="122"/>
      <c r="K100" s="122"/>
      <c r="L100" s="123"/>
      <c r="M100" s="98"/>
      <c r="N100" s="98"/>
      <c r="O100" s="94"/>
      <c r="P100" s="167"/>
      <c r="Q100" s="81"/>
      <c r="R100" s="18"/>
      <c r="S100" s="19"/>
      <c r="T100" s="19"/>
    </row>
    <row r="101" spans="1:20" s="22" customFormat="1" ht="12.95" customHeight="1" thickBot="1" x14ac:dyDescent="0.3">
      <c r="A101" s="191"/>
      <c r="B101" s="192"/>
      <c r="C101" s="192"/>
      <c r="D101" s="193"/>
      <c r="E101" s="194"/>
      <c r="F101" s="193"/>
      <c r="G101" s="192"/>
      <c r="H101" s="193"/>
      <c r="I101" s="195"/>
      <c r="J101" s="196"/>
      <c r="K101" s="196"/>
      <c r="L101" s="193"/>
      <c r="M101" s="197"/>
      <c r="N101" s="197"/>
      <c r="O101" s="193"/>
      <c r="P101" s="198"/>
      <c r="Q101" s="157"/>
      <c r="R101" s="78"/>
      <c r="S101" s="78"/>
      <c r="T101" s="78"/>
    </row>
    <row r="102" spans="1:20" s="22" customFormat="1" ht="12.95" customHeight="1" thickBot="1" x14ac:dyDescent="0.3">
      <c r="A102" s="160"/>
      <c r="B102" s="144"/>
      <c r="C102" s="144"/>
      <c r="D102" s="123"/>
      <c r="E102" s="146"/>
      <c r="F102" s="123"/>
      <c r="G102" s="122"/>
      <c r="H102" s="122"/>
      <c r="I102" s="96"/>
      <c r="J102" s="147"/>
      <c r="K102" s="122"/>
      <c r="L102" s="123"/>
      <c r="M102" s="145"/>
      <c r="N102" s="145"/>
      <c r="O102" s="123"/>
      <c r="P102" s="99"/>
      <c r="Q102" s="19"/>
      <c r="R102" s="18"/>
      <c r="S102" s="19"/>
      <c r="T102" s="19"/>
    </row>
    <row r="103" spans="1:20" s="22" customFormat="1" x14ac:dyDescent="0.25">
      <c r="A103" s="232" t="s">
        <v>236</v>
      </c>
      <c r="B103" s="233"/>
      <c r="C103" s="233"/>
      <c r="D103" s="234"/>
      <c r="E103" s="235"/>
      <c r="F103" s="234"/>
      <c r="G103" s="238"/>
      <c r="H103" s="234"/>
      <c r="I103" s="236"/>
      <c r="J103" s="237"/>
      <c r="K103" s="238"/>
      <c r="L103" s="234"/>
      <c r="M103" s="239"/>
      <c r="N103" s="239"/>
      <c r="O103" s="234"/>
      <c r="P103" s="240"/>
      <c r="Q103" s="81"/>
      <c r="R103" s="18"/>
      <c r="S103" s="19"/>
      <c r="T103" s="19"/>
    </row>
    <row r="104" spans="1:20" s="22" customFormat="1" ht="27.75" customHeight="1" thickBot="1" x14ac:dyDescent="0.3">
      <c r="A104" s="180" t="s">
        <v>57</v>
      </c>
      <c r="B104" s="14">
        <v>784</v>
      </c>
      <c r="C104" s="14">
        <v>784</v>
      </c>
      <c r="D104" s="13" t="s">
        <v>16</v>
      </c>
      <c r="E104" s="14">
        <v>7040</v>
      </c>
      <c r="F104" s="13" t="s">
        <v>25</v>
      </c>
      <c r="G104" s="14">
        <v>7282</v>
      </c>
      <c r="H104" s="13" t="s">
        <v>25</v>
      </c>
      <c r="I104" s="15">
        <f>(G104-E104)</f>
        <v>242</v>
      </c>
      <c r="J104" s="48">
        <v>1</v>
      </c>
      <c r="K104" s="45">
        <v>1</v>
      </c>
      <c r="L104" s="46" t="s">
        <v>58</v>
      </c>
      <c r="M104" s="24">
        <v>7040</v>
      </c>
      <c r="N104" s="24">
        <f>ROUND(G104*K104,2)</f>
        <v>7282</v>
      </c>
      <c r="O104" s="13" t="s">
        <v>19</v>
      </c>
      <c r="P104" s="181">
        <f>N104-M104</f>
        <v>242</v>
      </c>
      <c r="Q104" s="81">
        <f>ROUND(M104*S104,2)</f>
        <v>548486.40000000002</v>
      </c>
      <c r="R104" s="18">
        <f>ROUND(N104*T104,2)</f>
        <v>567340.62</v>
      </c>
      <c r="S104" s="19">
        <v>77.91</v>
      </c>
      <c r="T104" s="19">
        <v>77.91</v>
      </c>
    </row>
    <row r="105" spans="1:20" s="22" customFormat="1" ht="25.5" x14ac:dyDescent="0.25">
      <c r="A105" s="165" t="s">
        <v>157</v>
      </c>
      <c r="B105" s="77" t="s">
        <v>148</v>
      </c>
      <c r="C105" s="77" t="s">
        <v>149</v>
      </c>
      <c r="D105" s="100" t="s">
        <v>12</v>
      </c>
      <c r="E105" s="124"/>
      <c r="F105" s="125"/>
      <c r="G105" s="126"/>
      <c r="H105" s="126"/>
      <c r="I105" s="127"/>
      <c r="J105" s="128"/>
      <c r="K105" s="126"/>
      <c r="L105" s="125"/>
      <c r="M105" s="129"/>
      <c r="N105" s="129"/>
      <c r="O105" s="125"/>
      <c r="P105" s="166"/>
      <c r="Q105" s="81"/>
      <c r="R105" s="18"/>
      <c r="S105" s="19"/>
      <c r="T105" s="19"/>
    </row>
    <row r="106" spans="1:20" s="22" customFormat="1" x14ac:dyDescent="0.25">
      <c r="A106" s="73" t="s">
        <v>141</v>
      </c>
      <c r="B106" s="68">
        <f>B108/B107</f>
        <v>8.9795918367346932</v>
      </c>
      <c r="C106" s="68">
        <f>C108/C107</f>
        <v>9.2882653061224492</v>
      </c>
      <c r="D106" s="80"/>
      <c r="E106" s="130"/>
      <c r="F106" s="94"/>
      <c r="G106" s="95"/>
      <c r="H106" s="95"/>
      <c r="I106" s="96"/>
      <c r="J106" s="97"/>
      <c r="K106" s="95"/>
      <c r="L106" s="94"/>
      <c r="M106" s="98"/>
      <c r="N106" s="98"/>
      <c r="O106" s="94"/>
      <c r="P106" s="167"/>
      <c r="Q106" s="81"/>
      <c r="R106" s="18"/>
      <c r="S106" s="19"/>
      <c r="T106" s="19"/>
    </row>
    <row r="107" spans="1:20" s="22" customFormat="1" x14ac:dyDescent="0.25">
      <c r="A107" s="73" t="s">
        <v>2</v>
      </c>
      <c r="B107" s="14">
        <v>784</v>
      </c>
      <c r="C107" s="14">
        <v>784</v>
      </c>
      <c r="D107" s="80"/>
      <c r="E107" s="130"/>
      <c r="F107" s="94"/>
      <c r="G107" s="95"/>
      <c r="H107" s="95"/>
      <c r="I107" s="96"/>
      <c r="J107" s="97"/>
      <c r="K107" s="95"/>
      <c r="L107" s="94"/>
      <c r="M107" s="98"/>
      <c r="N107" s="98"/>
      <c r="O107" s="94"/>
      <c r="P107" s="167"/>
      <c r="Q107" s="81"/>
      <c r="R107" s="18"/>
      <c r="S107" s="19"/>
      <c r="T107" s="19"/>
    </row>
    <row r="108" spans="1:20" s="22" customFormat="1" x14ac:dyDescent="0.25">
      <c r="A108" s="73" t="s">
        <v>142</v>
      </c>
      <c r="B108" s="14">
        <f>E104</f>
        <v>7040</v>
      </c>
      <c r="C108" s="14">
        <f>G104</f>
        <v>7282</v>
      </c>
      <c r="D108" s="491">
        <f>C108-B108</f>
        <v>242</v>
      </c>
      <c r="E108" s="130"/>
      <c r="F108" s="94"/>
      <c r="G108" s="95"/>
      <c r="H108" s="95"/>
      <c r="I108" s="96"/>
      <c r="J108" s="97"/>
      <c r="K108" s="95"/>
      <c r="L108" s="94"/>
      <c r="M108" s="98"/>
      <c r="N108" s="98"/>
      <c r="O108" s="94"/>
      <c r="P108" s="167"/>
      <c r="Q108" s="81"/>
      <c r="R108" s="18"/>
      <c r="S108" s="19"/>
      <c r="T108" s="19"/>
    </row>
    <row r="109" spans="1:20" s="22" customFormat="1" x14ac:dyDescent="0.25">
      <c r="A109" s="73" t="s">
        <v>143</v>
      </c>
      <c r="B109" s="14">
        <f>M104</f>
        <v>7040</v>
      </c>
      <c r="C109" s="14">
        <f>N104</f>
        <v>7282</v>
      </c>
      <c r="D109" s="491">
        <f>C109-B109</f>
        <v>242</v>
      </c>
      <c r="E109" s="130"/>
      <c r="F109" s="94"/>
      <c r="G109" s="95"/>
      <c r="H109" s="95"/>
      <c r="I109" s="96"/>
      <c r="J109" s="97"/>
      <c r="K109" s="95"/>
      <c r="L109" s="94"/>
      <c r="M109" s="98"/>
      <c r="N109" s="98"/>
      <c r="O109" s="94"/>
      <c r="P109" s="167"/>
      <c r="Q109" s="81"/>
      <c r="R109" s="18"/>
      <c r="S109" s="19"/>
      <c r="T109" s="19"/>
    </row>
    <row r="110" spans="1:20" s="22" customFormat="1" x14ac:dyDescent="0.25">
      <c r="A110" s="73" t="s">
        <v>144</v>
      </c>
      <c r="B110" s="14">
        <v>7040</v>
      </c>
      <c r="C110" s="14">
        <v>7282</v>
      </c>
      <c r="D110" s="80"/>
      <c r="E110" s="130"/>
      <c r="F110" s="94"/>
      <c r="G110" s="95"/>
      <c r="H110" s="95"/>
      <c r="I110" s="96"/>
      <c r="J110" s="97"/>
      <c r="K110" s="95"/>
      <c r="L110" s="94"/>
      <c r="M110" s="98"/>
      <c r="N110" s="98"/>
      <c r="O110" s="94"/>
      <c r="P110" s="167"/>
      <c r="Q110" s="81"/>
      <c r="R110" s="18"/>
      <c r="S110" s="19"/>
      <c r="T110" s="19"/>
    </row>
    <row r="111" spans="1:20" s="22" customFormat="1" x14ac:dyDescent="0.25">
      <c r="A111" s="73" t="s">
        <v>145</v>
      </c>
      <c r="B111" s="14"/>
      <c r="C111" s="24"/>
      <c r="D111" s="80"/>
      <c r="E111" s="130"/>
      <c r="F111" s="94"/>
      <c r="G111" s="95"/>
      <c r="H111" s="95"/>
      <c r="I111" s="96"/>
      <c r="J111" s="97"/>
      <c r="K111" s="95"/>
      <c r="L111" s="94"/>
      <c r="M111" s="98"/>
      <c r="N111" s="98"/>
      <c r="O111" s="94"/>
      <c r="P111" s="167"/>
      <c r="Q111" s="81"/>
      <c r="R111" s="18"/>
      <c r="S111" s="19"/>
      <c r="T111" s="19"/>
    </row>
    <row r="112" spans="1:20" s="22" customFormat="1" x14ac:dyDescent="0.25">
      <c r="A112" s="73" t="s">
        <v>146</v>
      </c>
      <c r="B112" s="14"/>
      <c r="C112" s="24"/>
      <c r="D112" s="80"/>
      <c r="E112" s="130"/>
      <c r="F112" s="94"/>
      <c r="G112" s="95"/>
      <c r="H112" s="95"/>
      <c r="I112" s="96"/>
      <c r="J112" s="97"/>
      <c r="K112" s="95"/>
      <c r="L112" s="94"/>
      <c r="M112" s="98"/>
      <c r="N112" s="98"/>
      <c r="O112" s="94"/>
      <c r="P112" s="167"/>
      <c r="Q112" s="81"/>
      <c r="R112" s="18"/>
      <c r="S112" s="19"/>
      <c r="T112" s="19"/>
    </row>
    <row r="113" spans="1:21" s="22" customFormat="1" ht="13.5" thickBot="1" x14ac:dyDescent="0.3">
      <c r="A113" s="74" t="s">
        <v>147</v>
      </c>
      <c r="B113" s="75"/>
      <c r="C113" s="76"/>
      <c r="D113" s="101"/>
      <c r="E113" s="204"/>
      <c r="F113" s="205"/>
      <c r="G113" s="206"/>
      <c r="H113" s="206"/>
      <c r="I113" s="207"/>
      <c r="J113" s="208"/>
      <c r="K113" s="206"/>
      <c r="L113" s="205"/>
      <c r="M113" s="209"/>
      <c r="N113" s="209"/>
      <c r="O113" s="205"/>
      <c r="P113" s="210"/>
      <c r="Q113" s="81"/>
      <c r="R113" s="18"/>
      <c r="S113" s="19"/>
      <c r="T113" s="19"/>
    </row>
    <row r="114" spans="1:21" s="22" customFormat="1" ht="12.95" customHeight="1" thickBot="1" x14ac:dyDescent="0.3">
      <c r="A114" s="202"/>
      <c r="B114" s="203"/>
      <c r="C114" s="203"/>
      <c r="D114" s="173"/>
      <c r="E114" s="172"/>
      <c r="F114" s="173"/>
      <c r="G114" s="174"/>
      <c r="H114" s="174"/>
      <c r="I114" s="175"/>
      <c r="J114" s="176"/>
      <c r="K114" s="174"/>
      <c r="L114" s="173"/>
      <c r="M114" s="177"/>
      <c r="N114" s="177"/>
      <c r="O114" s="173"/>
      <c r="P114" s="178"/>
      <c r="Q114" s="19"/>
      <c r="R114" s="18"/>
      <c r="S114" s="19"/>
      <c r="T114" s="19"/>
    </row>
    <row r="115" spans="1:21" s="22" customFormat="1" ht="15" customHeight="1" thickBot="1" x14ac:dyDescent="0.3">
      <c r="A115" s="160"/>
      <c r="B115" s="144"/>
      <c r="C115" s="144"/>
      <c r="D115" s="123"/>
      <c r="E115" s="146"/>
      <c r="F115" s="123"/>
      <c r="G115" s="122"/>
      <c r="H115" s="122"/>
      <c r="I115" s="96"/>
      <c r="J115" s="147"/>
      <c r="K115" s="122"/>
      <c r="L115" s="123"/>
      <c r="M115" s="145"/>
      <c r="N115" s="145"/>
      <c r="O115" s="123"/>
      <c r="P115" s="99"/>
      <c r="Q115" s="19"/>
      <c r="R115" s="18"/>
      <c r="S115" s="19"/>
      <c r="T115" s="19"/>
    </row>
    <row r="116" spans="1:21" s="22" customFormat="1" ht="14.25" customHeight="1" x14ac:dyDescent="0.25">
      <c r="A116" s="222" t="s">
        <v>122</v>
      </c>
      <c r="B116" s="233"/>
      <c r="C116" s="233"/>
      <c r="D116" s="234"/>
      <c r="E116" s="233"/>
      <c r="F116" s="234"/>
      <c r="G116" s="233"/>
      <c r="H116" s="234"/>
      <c r="I116" s="236"/>
      <c r="J116" s="237"/>
      <c r="K116" s="238"/>
      <c r="L116" s="234"/>
      <c r="M116" s="239"/>
      <c r="N116" s="239"/>
      <c r="O116" s="234"/>
      <c r="P116" s="240"/>
      <c r="Q116" s="81"/>
      <c r="R116" s="18"/>
      <c r="S116" s="19"/>
      <c r="T116" s="19"/>
    </row>
    <row r="117" spans="1:21" s="22" customFormat="1" ht="27.75" customHeight="1" thickBot="1" x14ac:dyDescent="0.3">
      <c r="A117" s="179" t="s">
        <v>123</v>
      </c>
      <c r="B117" s="71">
        <v>784</v>
      </c>
      <c r="C117" s="71">
        <v>784</v>
      </c>
      <c r="D117" s="72" t="s">
        <v>16</v>
      </c>
      <c r="E117" s="87">
        <v>9408</v>
      </c>
      <c r="F117" s="72" t="s">
        <v>25</v>
      </c>
      <c r="G117" s="71">
        <v>9408</v>
      </c>
      <c r="H117" s="72" t="s">
        <v>25</v>
      </c>
      <c r="I117" s="89">
        <f>(G117-E117)</f>
        <v>0</v>
      </c>
      <c r="J117" s="90">
        <v>10</v>
      </c>
      <c r="K117" s="88">
        <v>10</v>
      </c>
      <c r="L117" s="72" t="s">
        <v>22</v>
      </c>
      <c r="M117" s="91">
        <f>ROUND(E117*J117/60,2)</f>
        <v>1568</v>
      </c>
      <c r="N117" s="91">
        <v>2352</v>
      </c>
      <c r="O117" s="72" t="s">
        <v>19</v>
      </c>
      <c r="P117" s="162">
        <f>N117-M117</f>
        <v>784</v>
      </c>
      <c r="Q117" s="81">
        <f>ROUND(M117*S117,2)</f>
        <v>122162.88</v>
      </c>
      <c r="R117" s="18">
        <f>ROUND(N117*T117,2)</f>
        <v>183244.32</v>
      </c>
      <c r="S117" s="19">
        <v>77.91</v>
      </c>
      <c r="T117" s="19">
        <v>77.91</v>
      </c>
      <c r="U117" s="22" t="s">
        <v>221</v>
      </c>
    </row>
    <row r="118" spans="1:21" s="22" customFormat="1" x14ac:dyDescent="0.25">
      <c r="A118" s="165" t="s">
        <v>158</v>
      </c>
      <c r="B118" s="77" t="s">
        <v>148</v>
      </c>
      <c r="C118" s="77" t="s">
        <v>149</v>
      </c>
      <c r="D118" s="100" t="s">
        <v>12</v>
      </c>
      <c r="E118" s="124"/>
      <c r="F118" s="125"/>
      <c r="G118" s="126"/>
      <c r="H118" s="126"/>
      <c r="I118" s="127"/>
      <c r="J118" s="128"/>
      <c r="K118" s="126"/>
      <c r="L118" s="125"/>
      <c r="M118" s="129"/>
      <c r="N118" s="129"/>
      <c r="O118" s="125"/>
      <c r="P118" s="166"/>
      <c r="Q118" s="81"/>
      <c r="R118" s="18"/>
      <c r="S118" s="19"/>
      <c r="T118" s="19"/>
    </row>
    <row r="119" spans="1:21" s="22" customFormat="1" x14ac:dyDescent="0.25">
      <c r="A119" s="73" t="s">
        <v>141</v>
      </c>
      <c r="B119" s="283">
        <f>B121/B120</f>
        <v>12</v>
      </c>
      <c r="C119" s="68">
        <f>C121/C120</f>
        <v>12</v>
      </c>
      <c r="D119" s="80"/>
      <c r="E119" s="130"/>
      <c r="F119" s="94"/>
      <c r="G119" s="95"/>
      <c r="H119" s="95"/>
      <c r="I119" s="96"/>
      <c r="J119" s="97"/>
      <c r="K119" s="95"/>
      <c r="L119" s="94"/>
      <c r="M119" s="98"/>
      <c r="N119" s="98"/>
      <c r="O119" s="94"/>
      <c r="P119" s="167"/>
      <c r="Q119" s="81"/>
      <c r="R119" s="18"/>
      <c r="S119" s="19"/>
      <c r="T119" s="19"/>
    </row>
    <row r="120" spans="1:21" s="22" customFormat="1" x14ac:dyDescent="0.25">
      <c r="A120" s="73" t="s">
        <v>2</v>
      </c>
      <c r="B120" s="14">
        <v>784</v>
      </c>
      <c r="C120" s="14">
        <v>784</v>
      </c>
      <c r="D120" s="80"/>
      <c r="E120" s="130"/>
      <c r="F120" s="94"/>
      <c r="G120" s="95"/>
      <c r="H120" s="95"/>
      <c r="I120" s="96"/>
      <c r="J120" s="97"/>
      <c r="K120" s="95"/>
      <c r="L120" s="94"/>
      <c r="M120" s="98"/>
      <c r="N120" s="98"/>
      <c r="O120" s="94"/>
      <c r="P120" s="167"/>
      <c r="Q120" s="81"/>
      <c r="R120" s="18"/>
      <c r="S120" s="19"/>
      <c r="T120" s="19"/>
    </row>
    <row r="121" spans="1:21" s="22" customFormat="1" x14ac:dyDescent="0.25">
      <c r="A121" s="73" t="s">
        <v>142</v>
      </c>
      <c r="B121" s="14">
        <f>E117</f>
        <v>9408</v>
      </c>
      <c r="C121" s="14">
        <f>G117</f>
        <v>9408</v>
      </c>
      <c r="D121" s="80"/>
      <c r="E121" s="130"/>
      <c r="F121" s="94"/>
      <c r="G121" s="95"/>
      <c r="H121" s="95"/>
      <c r="I121" s="96"/>
      <c r="J121" s="97"/>
      <c r="K121" s="95"/>
      <c r="L121" s="94"/>
      <c r="M121" s="98"/>
      <c r="N121" s="98"/>
      <c r="O121" s="94"/>
      <c r="P121" s="167"/>
      <c r="Q121" s="81"/>
      <c r="R121" s="18"/>
      <c r="S121" s="19"/>
      <c r="T121" s="19"/>
    </row>
    <row r="122" spans="1:21" s="22" customFormat="1" x14ac:dyDescent="0.25">
      <c r="A122" s="73" t="s">
        <v>143</v>
      </c>
      <c r="B122" s="14">
        <f>M117</f>
        <v>1568</v>
      </c>
      <c r="C122" s="14">
        <f>N117</f>
        <v>2352</v>
      </c>
      <c r="D122" s="491">
        <f>C122-B122</f>
        <v>784</v>
      </c>
      <c r="E122" s="130"/>
      <c r="F122" s="94"/>
      <c r="G122" s="95"/>
      <c r="H122" s="95"/>
      <c r="I122" s="96"/>
      <c r="J122" s="97"/>
      <c r="K122" s="95"/>
      <c r="L122" s="94"/>
      <c r="M122" s="98"/>
      <c r="N122" s="98"/>
      <c r="O122" s="94"/>
      <c r="P122" s="167"/>
      <c r="Q122" s="81"/>
      <c r="R122" s="18"/>
      <c r="S122" s="19"/>
      <c r="T122" s="19"/>
    </row>
    <row r="123" spans="1:21" s="22" customFormat="1" x14ac:dyDescent="0.25">
      <c r="A123" s="73" t="s">
        <v>144</v>
      </c>
      <c r="B123" s="14">
        <v>1568</v>
      </c>
      <c r="C123" s="14">
        <v>2352</v>
      </c>
      <c r="D123" s="491">
        <f>C123-B123</f>
        <v>784</v>
      </c>
      <c r="E123" s="130"/>
      <c r="F123" s="94"/>
      <c r="G123" s="95"/>
      <c r="H123" s="95"/>
      <c r="I123" s="96"/>
      <c r="J123" s="97"/>
      <c r="K123" s="95"/>
      <c r="L123" s="94"/>
      <c r="M123" s="98"/>
      <c r="N123" s="98"/>
      <c r="O123" s="94"/>
      <c r="P123" s="167"/>
      <c r="Q123" s="81"/>
      <c r="R123" s="18"/>
      <c r="S123" s="19"/>
      <c r="T123" s="19"/>
    </row>
    <row r="124" spans="1:21" s="22" customFormat="1" x14ac:dyDescent="0.25">
      <c r="A124" s="73" t="s">
        <v>145</v>
      </c>
      <c r="B124" s="14"/>
      <c r="C124" s="24"/>
      <c r="D124" s="80"/>
      <c r="E124" s="130"/>
      <c r="F124" s="94"/>
      <c r="G124" s="95"/>
      <c r="H124" s="95"/>
      <c r="I124" s="96"/>
      <c r="J124" s="97"/>
      <c r="K124" s="95"/>
      <c r="L124" s="94"/>
      <c r="M124" s="98"/>
      <c r="N124" s="98"/>
      <c r="O124" s="94"/>
      <c r="P124" s="167"/>
      <c r="Q124" s="81"/>
      <c r="R124" s="18"/>
      <c r="S124" s="19"/>
      <c r="T124" s="19"/>
    </row>
    <row r="125" spans="1:21" s="22" customFormat="1" x14ac:dyDescent="0.25">
      <c r="A125" s="73" t="s">
        <v>146</v>
      </c>
      <c r="B125" s="14"/>
      <c r="C125" s="24"/>
      <c r="D125" s="80"/>
      <c r="E125" s="130"/>
      <c r="F125" s="94"/>
      <c r="G125" s="95"/>
      <c r="H125" s="95"/>
      <c r="I125" s="96"/>
      <c r="J125" s="97"/>
      <c r="K125" s="95"/>
      <c r="L125" s="94"/>
      <c r="M125" s="98"/>
      <c r="N125" s="98"/>
      <c r="O125" s="94"/>
      <c r="P125" s="167"/>
      <c r="Q125" s="81"/>
      <c r="R125" s="18"/>
      <c r="S125" s="19"/>
      <c r="T125" s="19"/>
    </row>
    <row r="126" spans="1:21" s="22" customFormat="1" ht="13.5" thickBot="1" x14ac:dyDescent="0.3">
      <c r="A126" s="74" t="s">
        <v>147</v>
      </c>
      <c r="B126" s="75"/>
      <c r="C126" s="76"/>
      <c r="D126" s="101"/>
      <c r="E126" s="204"/>
      <c r="F126" s="205"/>
      <c r="G126" s="206"/>
      <c r="H126" s="206"/>
      <c r="I126" s="207"/>
      <c r="J126" s="208"/>
      <c r="K126" s="206"/>
      <c r="L126" s="205"/>
      <c r="M126" s="209"/>
      <c r="N126" s="209"/>
      <c r="O126" s="205"/>
      <c r="P126" s="210"/>
      <c r="Q126" s="81"/>
      <c r="R126" s="18"/>
      <c r="S126" s="19"/>
      <c r="T126" s="19"/>
    </row>
    <row r="127" spans="1:21" s="22" customFormat="1" ht="12.95" customHeight="1" thickBot="1" x14ac:dyDescent="0.3">
      <c r="A127" s="202"/>
      <c r="B127" s="203"/>
      <c r="C127" s="203"/>
      <c r="D127" s="173"/>
      <c r="E127" s="172"/>
      <c r="F127" s="173"/>
      <c r="G127" s="174"/>
      <c r="H127" s="174"/>
      <c r="I127" s="175"/>
      <c r="J127" s="176"/>
      <c r="K127" s="174"/>
      <c r="L127" s="173"/>
      <c r="M127" s="177"/>
      <c r="N127" s="177"/>
      <c r="O127" s="173"/>
      <c r="P127" s="178"/>
      <c r="Q127" s="81"/>
      <c r="R127" s="18"/>
      <c r="S127" s="19"/>
      <c r="T127" s="19"/>
    </row>
    <row r="128" spans="1:21" s="22" customFormat="1" ht="15" customHeight="1" thickBot="1" x14ac:dyDescent="0.3">
      <c r="A128" s="160"/>
      <c r="B128" s="144"/>
      <c r="C128" s="144"/>
      <c r="D128" s="123"/>
      <c r="E128" s="146"/>
      <c r="F128" s="123"/>
      <c r="G128" s="122"/>
      <c r="H128" s="122"/>
      <c r="I128" s="96"/>
      <c r="J128" s="147"/>
      <c r="K128" s="122"/>
      <c r="L128" s="123"/>
      <c r="M128" s="145"/>
      <c r="N128" s="145"/>
      <c r="O128" s="123"/>
      <c r="P128" s="99"/>
      <c r="Q128" s="19"/>
      <c r="R128" s="18"/>
      <c r="S128" s="19"/>
      <c r="T128" s="19"/>
    </row>
    <row r="129" spans="1:20" s="22" customFormat="1" ht="15" customHeight="1" x14ac:dyDescent="0.25">
      <c r="A129" s="222" t="s">
        <v>122</v>
      </c>
      <c r="B129" s="233"/>
      <c r="C129" s="233"/>
      <c r="D129" s="234"/>
      <c r="E129" s="235"/>
      <c r="F129" s="234"/>
      <c r="G129" s="233"/>
      <c r="H129" s="234"/>
      <c r="I129" s="236"/>
      <c r="J129" s="237"/>
      <c r="K129" s="238"/>
      <c r="L129" s="234"/>
      <c r="M129" s="239"/>
      <c r="N129" s="239"/>
      <c r="O129" s="234"/>
      <c r="P129" s="240"/>
      <c r="Q129" s="81"/>
      <c r="R129" s="18"/>
      <c r="S129" s="19"/>
      <c r="T129" s="19"/>
    </row>
    <row r="130" spans="1:20" s="22" customFormat="1" ht="30" customHeight="1" thickBot="1" x14ac:dyDescent="0.3">
      <c r="A130" s="161" t="s">
        <v>124</v>
      </c>
      <c r="B130" s="106">
        <v>784</v>
      </c>
      <c r="C130" s="106">
        <v>784</v>
      </c>
      <c r="D130" s="107" t="s">
        <v>16</v>
      </c>
      <c r="E130" s="154">
        <v>784</v>
      </c>
      <c r="F130" s="107" t="s">
        <v>25</v>
      </c>
      <c r="G130" s="106">
        <v>784</v>
      </c>
      <c r="H130" s="107" t="s">
        <v>25</v>
      </c>
      <c r="I130" s="110">
        <f>(G130-E130)</f>
        <v>0</v>
      </c>
      <c r="J130" s="111">
        <v>15</v>
      </c>
      <c r="K130" s="112">
        <v>15</v>
      </c>
      <c r="L130" s="107" t="s">
        <v>22</v>
      </c>
      <c r="M130" s="156">
        <f>ROUND(E130*J130/60,2)</f>
        <v>196</v>
      </c>
      <c r="N130" s="156">
        <f>ROUND(G130*(K130/60),2)</f>
        <v>196</v>
      </c>
      <c r="O130" s="107" t="s">
        <v>19</v>
      </c>
      <c r="P130" s="190">
        <f>N130-M130</f>
        <v>0</v>
      </c>
      <c r="Q130" s="81">
        <f>ROUND(M130*S130,2)</f>
        <v>15270.36</v>
      </c>
      <c r="R130" s="18">
        <f>ROUND(N130*T130,2)</f>
        <v>15270.36</v>
      </c>
      <c r="S130" s="19">
        <v>77.91</v>
      </c>
      <c r="T130" s="19">
        <v>77.91</v>
      </c>
    </row>
    <row r="131" spans="1:20" s="22" customFormat="1" x14ac:dyDescent="0.25">
      <c r="A131" s="165" t="s">
        <v>159</v>
      </c>
      <c r="B131" s="77" t="s">
        <v>148</v>
      </c>
      <c r="C131" s="77" t="s">
        <v>149</v>
      </c>
      <c r="D131" s="100" t="s">
        <v>12</v>
      </c>
      <c r="E131" s="124"/>
      <c r="F131" s="125"/>
      <c r="G131" s="126"/>
      <c r="H131" s="126"/>
      <c r="I131" s="127"/>
      <c r="J131" s="128"/>
      <c r="K131" s="126"/>
      <c r="L131" s="125"/>
      <c r="M131" s="129"/>
      <c r="N131" s="129"/>
      <c r="O131" s="125"/>
      <c r="P131" s="166"/>
      <c r="Q131" s="81"/>
      <c r="R131" s="18"/>
      <c r="S131" s="19"/>
      <c r="T131" s="19"/>
    </row>
    <row r="132" spans="1:20" s="22" customFormat="1" x14ac:dyDescent="0.25">
      <c r="A132" s="73" t="s">
        <v>141</v>
      </c>
      <c r="B132" s="14">
        <f>B134/B133</f>
        <v>1</v>
      </c>
      <c r="C132" s="14">
        <f>C134/C133</f>
        <v>1</v>
      </c>
      <c r="D132" s="80"/>
      <c r="E132" s="130"/>
      <c r="F132" s="94"/>
      <c r="G132" s="95"/>
      <c r="H132" s="95"/>
      <c r="I132" s="96"/>
      <c r="J132" s="97"/>
      <c r="K132" s="95"/>
      <c r="L132" s="94"/>
      <c r="M132" s="98"/>
      <c r="N132" s="98"/>
      <c r="O132" s="94"/>
      <c r="P132" s="167"/>
      <c r="Q132" s="81">
        <f>ROUND(M143*S132,2)</f>
        <v>311640</v>
      </c>
      <c r="R132" s="18">
        <f>ROUND(N143*T132,2)</f>
        <v>255155.25</v>
      </c>
      <c r="S132" s="19">
        <v>77.91</v>
      </c>
      <c r="T132" s="19">
        <v>77.91</v>
      </c>
    </row>
    <row r="133" spans="1:20" s="22" customFormat="1" x14ac:dyDescent="0.25">
      <c r="A133" s="73" t="s">
        <v>2</v>
      </c>
      <c r="B133" s="14">
        <v>784</v>
      </c>
      <c r="C133" s="14">
        <v>784</v>
      </c>
      <c r="D133" s="80"/>
      <c r="E133" s="130"/>
      <c r="F133" s="94"/>
      <c r="G133" s="95"/>
      <c r="H133" s="95"/>
      <c r="I133" s="96"/>
      <c r="J133" s="97"/>
      <c r="K133" s="95"/>
      <c r="L133" s="94"/>
      <c r="M133" s="98"/>
      <c r="N133" s="98"/>
      <c r="O133" s="94"/>
      <c r="P133" s="167"/>
      <c r="Q133" s="81">
        <f>ROUND(M144*S133,2)</f>
        <v>9.35</v>
      </c>
      <c r="R133" s="18">
        <f>ROUND(N144*T133,2)</f>
        <v>0</v>
      </c>
      <c r="S133" s="19">
        <v>77.91</v>
      </c>
      <c r="T133" s="19">
        <v>77.91</v>
      </c>
    </row>
    <row r="134" spans="1:20" s="22" customFormat="1" x14ac:dyDescent="0.25">
      <c r="A134" s="73" t="s">
        <v>142</v>
      </c>
      <c r="B134" s="14">
        <f>E130</f>
        <v>784</v>
      </c>
      <c r="C134" s="14">
        <f>G130</f>
        <v>784</v>
      </c>
      <c r="D134" s="80"/>
      <c r="E134" s="130"/>
      <c r="F134" s="94"/>
      <c r="G134" s="95"/>
      <c r="H134" s="95"/>
      <c r="I134" s="96"/>
      <c r="J134" s="97"/>
      <c r="K134" s="95"/>
      <c r="L134" s="94"/>
      <c r="M134" s="98"/>
      <c r="N134" s="98"/>
      <c r="O134" s="94"/>
      <c r="P134" s="167"/>
      <c r="Q134" s="81"/>
      <c r="R134" s="18"/>
      <c r="S134" s="19"/>
      <c r="T134" s="19"/>
    </row>
    <row r="135" spans="1:20" s="22" customFormat="1" x14ac:dyDescent="0.25">
      <c r="A135" s="73" t="s">
        <v>143</v>
      </c>
      <c r="B135" s="14">
        <f>M130</f>
        <v>196</v>
      </c>
      <c r="C135" s="14">
        <f>N130</f>
        <v>196</v>
      </c>
      <c r="D135" s="80"/>
      <c r="E135" s="130"/>
      <c r="F135" s="94"/>
      <c r="G135" s="95"/>
      <c r="H135" s="95"/>
      <c r="I135" s="96"/>
      <c r="J135" s="97"/>
      <c r="K135" s="95"/>
      <c r="L135" s="94"/>
      <c r="M135" s="98"/>
      <c r="N135" s="98"/>
      <c r="O135" s="94"/>
      <c r="P135" s="167"/>
      <c r="Q135" s="81">
        <f>ROUND(M157*S135,2)</f>
        <v>397107.27</v>
      </c>
      <c r="R135" s="18">
        <f>ROUND(N157*T135,2)</f>
        <v>397107.27</v>
      </c>
      <c r="S135" s="19">
        <v>77.91</v>
      </c>
      <c r="T135" s="19">
        <v>77.91</v>
      </c>
    </row>
    <row r="136" spans="1:20" s="22" customFormat="1" x14ac:dyDescent="0.25">
      <c r="A136" s="73" t="s">
        <v>144</v>
      </c>
      <c r="B136" s="14">
        <v>196</v>
      </c>
      <c r="C136" s="14">
        <v>196</v>
      </c>
      <c r="D136" s="80"/>
      <c r="E136" s="130"/>
      <c r="F136" s="94"/>
      <c r="G136" s="95"/>
      <c r="H136" s="95"/>
      <c r="I136" s="96"/>
      <c r="J136" s="97"/>
      <c r="K136" s="95"/>
      <c r="L136" s="94"/>
      <c r="M136" s="98"/>
      <c r="N136" s="98"/>
      <c r="O136" s="94"/>
      <c r="P136" s="167"/>
      <c r="Q136" s="81"/>
      <c r="R136" s="19"/>
      <c r="S136" s="19"/>
      <c r="T136" s="19"/>
    </row>
    <row r="137" spans="1:20" s="22" customFormat="1" x14ac:dyDescent="0.25">
      <c r="A137" s="73" t="s">
        <v>145</v>
      </c>
      <c r="B137" s="14"/>
      <c r="C137" s="24"/>
      <c r="D137" s="80"/>
      <c r="E137" s="130"/>
      <c r="F137" s="94"/>
      <c r="G137" s="95"/>
      <c r="H137" s="95"/>
      <c r="I137" s="96"/>
      <c r="J137" s="97"/>
      <c r="K137" s="95"/>
      <c r="L137" s="94"/>
      <c r="M137" s="98"/>
      <c r="N137" s="98"/>
      <c r="O137" s="94"/>
      <c r="P137" s="167"/>
      <c r="Q137" s="81"/>
      <c r="R137" s="19"/>
      <c r="S137" s="19"/>
      <c r="T137" s="19"/>
    </row>
    <row r="138" spans="1:20" s="22" customFormat="1" x14ac:dyDescent="0.25">
      <c r="A138" s="73" t="s">
        <v>146</v>
      </c>
      <c r="B138" s="14"/>
      <c r="C138" s="24"/>
      <c r="D138" s="80"/>
      <c r="E138" s="130"/>
      <c r="F138" s="94"/>
      <c r="G138" s="95"/>
      <c r="H138" s="95"/>
      <c r="I138" s="96"/>
      <c r="J138" s="97"/>
      <c r="K138" s="95"/>
      <c r="L138" s="94"/>
      <c r="M138" s="98"/>
      <c r="N138" s="98"/>
      <c r="O138" s="94"/>
      <c r="P138" s="167"/>
      <c r="Q138" s="212">
        <f t="shared" ref="Q138:R140" si="2">ROUND(M170*S138,2)</f>
        <v>14647.08</v>
      </c>
      <c r="R138" s="43">
        <f t="shared" si="2"/>
        <v>0</v>
      </c>
      <c r="S138" s="43">
        <v>77.91</v>
      </c>
      <c r="T138" s="43">
        <v>0</v>
      </c>
    </row>
    <row r="139" spans="1:20" s="22" customFormat="1" ht="13.5" thickBot="1" x14ac:dyDescent="0.3">
      <c r="A139" s="74" t="s">
        <v>147</v>
      </c>
      <c r="B139" s="75"/>
      <c r="C139" s="76"/>
      <c r="D139" s="101"/>
      <c r="E139" s="204"/>
      <c r="F139" s="205"/>
      <c r="G139" s="206"/>
      <c r="H139" s="206"/>
      <c r="I139" s="207"/>
      <c r="J139" s="208"/>
      <c r="K139" s="206"/>
      <c r="L139" s="205"/>
      <c r="M139" s="209"/>
      <c r="N139" s="209"/>
      <c r="O139" s="205"/>
      <c r="P139" s="210"/>
      <c r="Q139" s="212">
        <f t="shared" si="2"/>
        <v>46810.67</v>
      </c>
      <c r="R139" s="43">
        <f t="shared" si="2"/>
        <v>0</v>
      </c>
      <c r="S139" s="43">
        <v>77.91</v>
      </c>
      <c r="T139" s="43">
        <v>0</v>
      </c>
    </row>
    <row r="140" spans="1:20" s="22" customFormat="1" ht="12.95" customHeight="1" thickBot="1" x14ac:dyDescent="0.3">
      <c r="A140" s="202"/>
      <c r="B140" s="203"/>
      <c r="C140" s="203"/>
      <c r="D140" s="173"/>
      <c r="E140" s="172"/>
      <c r="F140" s="173"/>
      <c r="G140" s="174"/>
      <c r="H140" s="174"/>
      <c r="I140" s="175"/>
      <c r="J140" s="176"/>
      <c r="K140" s="174"/>
      <c r="L140" s="173"/>
      <c r="M140" s="177"/>
      <c r="N140" s="177"/>
      <c r="O140" s="173"/>
      <c r="P140" s="178"/>
      <c r="Q140" s="212">
        <f t="shared" si="2"/>
        <v>6836.6</v>
      </c>
      <c r="R140" s="43">
        <f t="shared" si="2"/>
        <v>0</v>
      </c>
      <c r="S140" s="43">
        <v>77.91</v>
      </c>
      <c r="T140" s="43">
        <v>0</v>
      </c>
    </row>
    <row r="141" spans="1:20" s="47" customFormat="1" ht="15" customHeight="1" thickBot="1" x14ac:dyDescent="0.3">
      <c r="A141" s="160"/>
      <c r="B141" s="144"/>
      <c r="C141" s="144"/>
      <c r="D141" s="123"/>
      <c r="E141" s="146"/>
      <c r="F141" s="123"/>
      <c r="G141" s="122"/>
      <c r="H141" s="122"/>
      <c r="I141" s="96"/>
      <c r="J141" s="147"/>
      <c r="K141" s="122"/>
      <c r="L141" s="123"/>
      <c r="M141" s="145"/>
      <c r="N141" s="145"/>
      <c r="O141" s="123"/>
      <c r="P141" s="99"/>
      <c r="Q141" s="52"/>
      <c r="R141" s="52"/>
      <c r="S141" s="52"/>
      <c r="T141" s="52"/>
    </row>
    <row r="142" spans="1:20" s="22" customFormat="1" x14ac:dyDescent="0.25">
      <c r="A142" s="222" t="s">
        <v>122</v>
      </c>
      <c r="B142" s="233"/>
      <c r="C142" s="233"/>
      <c r="D142" s="234"/>
      <c r="E142" s="235"/>
      <c r="F142" s="234"/>
      <c r="G142" s="233"/>
      <c r="H142" s="234"/>
      <c r="I142" s="236"/>
      <c r="J142" s="237"/>
      <c r="K142" s="238"/>
      <c r="L142" s="234"/>
      <c r="M142" s="239"/>
      <c r="N142" s="239"/>
      <c r="O142" s="234"/>
      <c r="P142" s="240"/>
      <c r="Q142" s="81">
        <f>ROUND(M175*S142,2)</f>
        <v>61081.440000000002</v>
      </c>
      <c r="R142" s="18">
        <f>ROUND(N175*T142,2)</f>
        <v>48865.15</v>
      </c>
      <c r="S142" s="19">
        <v>77.91</v>
      </c>
      <c r="T142" s="19">
        <v>77.91</v>
      </c>
    </row>
    <row r="143" spans="1:20" s="22" customFormat="1" ht="29.25" customHeight="1" x14ac:dyDescent="0.25">
      <c r="A143" s="179" t="s">
        <v>125</v>
      </c>
      <c r="B143" s="71">
        <v>784</v>
      </c>
      <c r="C143" s="71">
        <v>784</v>
      </c>
      <c r="D143" s="72" t="s">
        <v>16</v>
      </c>
      <c r="E143" s="87">
        <v>4000</v>
      </c>
      <c r="F143" s="72" t="s">
        <v>25</v>
      </c>
      <c r="G143" s="71">
        <v>3275</v>
      </c>
      <c r="H143" s="72" t="s">
        <v>25</v>
      </c>
      <c r="I143" s="89">
        <f>(G143-E143)</f>
        <v>-725</v>
      </c>
      <c r="J143" s="90">
        <v>1</v>
      </c>
      <c r="K143" s="88">
        <f>J143</f>
        <v>1</v>
      </c>
      <c r="L143" s="72" t="s">
        <v>64</v>
      </c>
      <c r="M143" s="91">
        <f>ROUND(E143*J143,2)</f>
        <v>4000</v>
      </c>
      <c r="N143" s="91">
        <f>ROUND(G143*K143,2)</f>
        <v>3275</v>
      </c>
      <c r="O143" s="72" t="s">
        <v>19</v>
      </c>
      <c r="P143" s="162">
        <f>N143-M143</f>
        <v>-725</v>
      </c>
      <c r="Q143" s="81"/>
      <c r="R143" s="18"/>
      <c r="S143" s="19"/>
      <c r="T143" s="19"/>
    </row>
    <row r="144" spans="1:20" s="22" customFormat="1" ht="13.5" thickBot="1" x14ac:dyDescent="0.3">
      <c r="A144" s="200" t="s">
        <v>66</v>
      </c>
      <c r="B144" s="69">
        <v>784</v>
      </c>
      <c r="C144" s="69">
        <v>784</v>
      </c>
      <c r="D144" s="70" t="s">
        <v>16</v>
      </c>
      <c r="E144" s="82">
        <v>4</v>
      </c>
      <c r="F144" s="70" t="s">
        <v>67</v>
      </c>
      <c r="G144" s="211">
        <v>0</v>
      </c>
      <c r="H144" s="70" t="s">
        <v>67</v>
      </c>
      <c r="I144" s="84">
        <f>(G144-E144)</f>
        <v>-4</v>
      </c>
      <c r="J144" s="85">
        <v>2</v>
      </c>
      <c r="K144" s="83">
        <v>2</v>
      </c>
      <c r="L144" s="70" t="s">
        <v>22</v>
      </c>
      <c r="M144" s="86">
        <v>0.12</v>
      </c>
      <c r="N144" s="86">
        <f>ROUND(G144*(K144/60),2)</f>
        <v>0</v>
      </c>
      <c r="O144" s="70" t="s">
        <v>19</v>
      </c>
      <c r="P144" s="164">
        <f>N144-M144</f>
        <v>-0.12</v>
      </c>
      <c r="Q144" s="81">
        <f>ROUND(M188*S144,2)</f>
        <v>19477.5</v>
      </c>
      <c r="R144" s="18">
        <f>ROUND(N188*T144,2)</f>
        <v>0</v>
      </c>
      <c r="S144" s="19">
        <v>77.91</v>
      </c>
      <c r="T144" s="19">
        <v>77.91</v>
      </c>
    </row>
    <row r="145" spans="1:21" s="47" customFormat="1" ht="25.5" x14ac:dyDescent="0.25">
      <c r="A145" s="165" t="s">
        <v>160</v>
      </c>
      <c r="B145" s="77" t="s">
        <v>148</v>
      </c>
      <c r="C145" s="77" t="s">
        <v>149</v>
      </c>
      <c r="D145" s="100" t="s">
        <v>12</v>
      </c>
      <c r="E145" s="124"/>
      <c r="F145" s="125"/>
      <c r="G145" s="126"/>
      <c r="H145" s="126"/>
      <c r="I145" s="127"/>
      <c r="J145" s="128"/>
      <c r="K145" s="126"/>
      <c r="L145" s="125"/>
      <c r="M145" s="129"/>
      <c r="N145" s="129"/>
      <c r="O145" s="125"/>
      <c r="P145" s="166"/>
      <c r="Q145" s="152"/>
      <c r="R145" s="52"/>
      <c r="S145" s="52"/>
      <c r="T145" s="52"/>
      <c r="U145" s="47" t="s">
        <v>223</v>
      </c>
    </row>
    <row r="146" spans="1:21" s="22" customFormat="1" x14ac:dyDescent="0.25">
      <c r="A146" s="73" t="s">
        <v>141</v>
      </c>
      <c r="B146" s="68">
        <f>B148/B147</f>
        <v>5.1071428571428568</v>
      </c>
      <c r="C146" s="68">
        <f>C148/C147</f>
        <v>4.1772959183673466</v>
      </c>
      <c r="D146" s="80"/>
      <c r="E146" s="130"/>
      <c r="F146" s="94"/>
      <c r="G146" s="95"/>
      <c r="H146" s="95"/>
      <c r="I146" s="96"/>
      <c r="J146" s="97"/>
      <c r="K146" s="95"/>
      <c r="L146" s="94"/>
      <c r="M146" s="98"/>
      <c r="N146" s="98"/>
      <c r="O146" s="94"/>
      <c r="P146" s="167"/>
      <c r="Q146" s="81">
        <f t="shared" ref="Q146:R148" si="3">ROUND(M190*S146,2)</f>
        <v>24432.58</v>
      </c>
      <c r="R146" s="18">
        <f t="shared" si="3"/>
        <v>0</v>
      </c>
      <c r="S146" s="19">
        <v>77.91</v>
      </c>
      <c r="T146" s="19">
        <v>77.91</v>
      </c>
    </row>
    <row r="147" spans="1:21" s="22" customFormat="1" x14ac:dyDescent="0.25">
      <c r="A147" s="73" t="s">
        <v>2</v>
      </c>
      <c r="B147" s="14">
        <v>784</v>
      </c>
      <c r="C147" s="14">
        <v>784</v>
      </c>
      <c r="D147" s="80"/>
      <c r="E147" s="130"/>
      <c r="F147" s="94"/>
      <c r="G147" s="95"/>
      <c r="H147" s="95"/>
      <c r="I147" s="96"/>
      <c r="J147" s="97"/>
      <c r="K147" s="95"/>
      <c r="L147" s="94"/>
      <c r="M147" s="98"/>
      <c r="N147" s="98"/>
      <c r="O147" s="94"/>
      <c r="P147" s="167"/>
      <c r="Q147" s="81">
        <f t="shared" si="3"/>
        <v>26473.82</v>
      </c>
      <c r="R147" s="18">
        <f t="shared" si="3"/>
        <v>0</v>
      </c>
      <c r="S147" s="19">
        <v>77.91</v>
      </c>
      <c r="T147" s="19">
        <v>77.91</v>
      </c>
    </row>
    <row r="148" spans="1:21" s="22" customFormat="1" x14ac:dyDescent="0.25">
      <c r="A148" s="73" t="s">
        <v>142</v>
      </c>
      <c r="B148" s="14">
        <v>4004</v>
      </c>
      <c r="C148" s="14">
        <f>G143</f>
        <v>3275</v>
      </c>
      <c r="D148" s="491">
        <f>C148-B148</f>
        <v>-729</v>
      </c>
      <c r="E148" s="130"/>
      <c r="F148" s="94"/>
      <c r="G148" s="95"/>
      <c r="H148" s="95"/>
      <c r="I148" s="96"/>
      <c r="J148" s="97"/>
      <c r="K148" s="95"/>
      <c r="L148" s="94"/>
      <c r="M148" s="98"/>
      <c r="N148" s="98"/>
      <c r="O148" s="94"/>
      <c r="P148" s="167"/>
      <c r="Q148" s="81">
        <f t="shared" si="3"/>
        <v>3802.01</v>
      </c>
      <c r="R148" s="18">
        <f t="shared" si="3"/>
        <v>0</v>
      </c>
      <c r="S148" s="19">
        <v>77.91</v>
      </c>
      <c r="T148" s="19">
        <v>77.91</v>
      </c>
    </row>
    <row r="149" spans="1:21" s="22" customFormat="1" x14ac:dyDescent="0.25">
      <c r="A149" s="73" t="s">
        <v>143</v>
      </c>
      <c r="B149" s="24">
        <v>4000.12</v>
      </c>
      <c r="C149" s="14">
        <f>N143</f>
        <v>3275</v>
      </c>
      <c r="D149" s="148">
        <f>C149-B149</f>
        <v>-725.11999999999989</v>
      </c>
      <c r="E149" s="130"/>
      <c r="F149" s="94"/>
      <c r="G149" s="95"/>
      <c r="H149" s="95"/>
      <c r="I149" s="96"/>
      <c r="J149" s="97"/>
      <c r="K149" s="95"/>
      <c r="L149" s="94"/>
      <c r="M149" s="98"/>
      <c r="N149" s="98"/>
      <c r="O149" s="94"/>
      <c r="P149" s="167"/>
      <c r="Q149" s="81"/>
      <c r="R149" s="18"/>
      <c r="S149" s="19"/>
      <c r="T149" s="19"/>
    </row>
    <row r="150" spans="1:21" s="22" customFormat="1" x14ac:dyDescent="0.25">
      <c r="A150" s="73" t="s">
        <v>144</v>
      </c>
      <c r="B150" s="14">
        <v>4000</v>
      </c>
      <c r="C150" s="14">
        <v>4000</v>
      </c>
      <c r="D150" s="80"/>
      <c r="E150" s="130"/>
      <c r="F150" s="94"/>
      <c r="G150" s="95"/>
      <c r="H150" s="95"/>
      <c r="I150" s="96"/>
      <c r="J150" s="97"/>
      <c r="K150" s="95"/>
      <c r="L150" s="94"/>
      <c r="M150" s="98"/>
      <c r="N150" s="98"/>
      <c r="O150" s="94"/>
      <c r="P150" s="167"/>
      <c r="Q150" s="81">
        <f>ROUND(M205*S150,2)</f>
        <v>4674.6000000000004</v>
      </c>
      <c r="R150" s="18">
        <f>ROUND(N205*T150,2)</f>
        <v>4674.6000000000004</v>
      </c>
      <c r="S150" s="19">
        <v>77.91</v>
      </c>
      <c r="T150" s="19">
        <v>77.91</v>
      </c>
    </row>
    <row r="151" spans="1:21" s="22" customFormat="1" ht="19.5" customHeight="1" x14ac:dyDescent="0.25">
      <c r="A151" s="73" t="s">
        <v>145</v>
      </c>
      <c r="B151" s="14"/>
      <c r="C151" s="24"/>
      <c r="D151" s="80"/>
      <c r="E151" s="130"/>
      <c r="F151" s="94"/>
      <c r="G151" s="95"/>
      <c r="H151" s="95"/>
      <c r="I151" s="96"/>
      <c r="J151" s="97"/>
      <c r="K151" s="95"/>
      <c r="L151" s="94"/>
      <c r="M151" s="98"/>
      <c r="N151" s="98"/>
      <c r="O151" s="94"/>
      <c r="P151" s="167"/>
      <c r="Q151" s="81"/>
      <c r="R151" s="18"/>
      <c r="S151" s="19"/>
      <c r="T151" s="19"/>
    </row>
    <row r="152" spans="1:21" s="22" customFormat="1" x14ac:dyDescent="0.25">
      <c r="A152" s="73" t="s">
        <v>146</v>
      </c>
      <c r="B152" s="14"/>
      <c r="C152" s="24"/>
      <c r="D152" s="80"/>
      <c r="E152" s="130"/>
      <c r="F152" s="94"/>
      <c r="G152" s="95"/>
      <c r="H152" s="95"/>
      <c r="I152" s="96"/>
      <c r="J152" s="97"/>
      <c r="K152" s="95"/>
      <c r="L152" s="94"/>
      <c r="M152" s="98"/>
      <c r="N152" s="98"/>
      <c r="O152" s="94"/>
      <c r="P152" s="167"/>
      <c r="Q152" s="81">
        <f>ROUND(M218*S152,2)</f>
        <v>20360.22</v>
      </c>
      <c r="R152" s="18">
        <f>ROUND(N218*T152,2)</f>
        <v>20360.22</v>
      </c>
      <c r="S152" s="19">
        <v>77.91</v>
      </c>
      <c r="T152" s="19">
        <v>77.91</v>
      </c>
    </row>
    <row r="153" spans="1:21" s="22" customFormat="1" ht="13.5" thickBot="1" x14ac:dyDescent="0.3">
      <c r="A153" s="74" t="s">
        <v>147</v>
      </c>
      <c r="B153" s="75"/>
      <c r="C153" s="76"/>
      <c r="D153" s="101"/>
      <c r="E153" s="204"/>
      <c r="F153" s="205"/>
      <c r="G153" s="206"/>
      <c r="H153" s="206"/>
      <c r="I153" s="207"/>
      <c r="J153" s="208"/>
      <c r="K153" s="206"/>
      <c r="L153" s="205"/>
      <c r="M153" s="209"/>
      <c r="N153" s="209"/>
      <c r="O153" s="205"/>
      <c r="P153" s="210"/>
      <c r="Q153" s="81"/>
      <c r="R153" s="18"/>
      <c r="S153" s="19"/>
      <c r="T153" s="19"/>
    </row>
    <row r="154" spans="1:21" s="47" customFormat="1" ht="12.95" customHeight="1" thickBot="1" x14ac:dyDescent="0.3">
      <c r="A154" s="202"/>
      <c r="B154" s="203"/>
      <c r="C154" s="203"/>
      <c r="D154" s="173"/>
      <c r="E154" s="172"/>
      <c r="F154" s="173"/>
      <c r="G154" s="174"/>
      <c r="H154" s="174"/>
      <c r="I154" s="175"/>
      <c r="J154" s="176"/>
      <c r="K154" s="174"/>
      <c r="L154" s="173"/>
      <c r="M154" s="177"/>
      <c r="N154" s="177"/>
      <c r="O154" s="173"/>
      <c r="P154" s="178"/>
      <c r="Q154" s="152">
        <f>ROUND(M231*S154,2)</f>
        <v>0</v>
      </c>
      <c r="R154" s="52">
        <f>ROUND(N231*T154,2)</f>
        <v>0</v>
      </c>
      <c r="S154" s="52">
        <v>77.91</v>
      </c>
      <c r="T154" s="52">
        <v>77.91</v>
      </c>
    </row>
    <row r="155" spans="1:21" s="22" customFormat="1" ht="15" customHeight="1" thickBot="1" x14ac:dyDescent="0.3">
      <c r="A155" s="160"/>
      <c r="B155" s="144"/>
      <c r="C155" s="144"/>
      <c r="D155" s="123"/>
      <c r="E155" s="146"/>
      <c r="F155" s="123"/>
      <c r="G155" s="122"/>
      <c r="H155" s="122"/>
      <c r="I155" s="96"/>
      <c r="J155" s="147"/>
      <c r="K155" s="122"/>
      <c r="L155" s="123"/>
      <c r="M155" s="145"/>
      <c r="N155" s="145"/>
      <c r="O155" s="123"/>
      <c r="P155" s="99"/>
      <c r="Q155" s="19">
        <f>ROUND(M232*S155,2)</f>
        <v>18308.849999999999</v>
      </c>
      <c r="R155" s="18">
        <f>ROUND(N232*T155,2)</f>
        <v>21970.62</v>
      </c>
      <c r="S155" s="19">
        <v>77.91</v>
      </c>
      <c r="T155" s="19">
        <v>77.91</v>
      </c>
    </row>
    <row r="156" spans="1:21" x14ac:dyDescent="0.25">
      <c r="A156" s="222" t="s">
        <v>122</v>
      </c>
      <c r="B156" s="233"/>
      <c r="C156" s="233"/>
      <c r="D156" s="234"/>
      <c r="E156" s="235"/>
      <c r="F156" s="234"/>
      <c r="G156" s="250"/>
      <c r="H156" s="234"/>
      <c r="I156" s="236"/>
      <c r="J156" s="237"/>
      <c r="K156" s="238"/>
      <c r="L156" s="234"/>
      <c r="M156" s="239"/>
      <c r="N156" s="239"/>
      <c r="O156" s="234"/>
      <c r="P156" s="240"/>
      <c r="Q156" s="81">
        <f>SUM(Q5:Q155)</f>
        <v>2359440.4900000002</v>
      </c>
      <c r="R156" s="19">
        <f>SUM(R5:R155)</f>
        <v>2236664.4400000004</v>
      </c>
      <c r="S156" s="29"/>
      <c r="T156" s="19"/>
    </row>
    <row r="157" spans="1:21" ht="25.5" x14ac:dyDescent="0.25">
      <c r="A157" s="179" t="s">
        <v>126</v>
      </c>
      <c r="B157" s="71">
        <v>784</v>
      </c>
      <c r="C157" s="71">
        <v>784</v>
      </c>
      <c r="D157" s="72" t="s">
        <v>16</v>
      </c>
      <c r="E157" s="87">
        <v>10194</v>
      </c>
      <c r="F157" s="72" t="s">
        <v>25</v>
      </c>
      <c r="G157" s="71">
        <v>10194</v>
      </c>
      <c r="H157" s="72" t="s">
        <v>25</v>
      </c>
      <c r="I157" s="89">
        <f>(G157-E157)</f>
        <v>0</v>
      </c>
      <c r="J157" s="90">
        <v>30</v>
      </c>
      <c r="K157" s="88">
        <v>30</v>
      </c>
      <c r="L157" s="72" t="s">
        <v>22</v>
      </c>
      <c r="M157" s="71">
        <f>ROUND(E157*(J157/60),2)</f>
        <v>5097</v>
      </c>
      <c r="N157" s="91">
        <f>ROUND(G157*(K157/60),2)</f>
        <v>5097</v>
      </c>
      <c r="O157" s="72" t="s">
        <v>19</v>
      </c>
      <c r="P157" s="162">
        <f>N157-M157</f>
        <v>0</v>
      </c>
    </row>
    <row r="158" spans="1:21" ht="90" thickBot="1" x14ac:dyDescent="0.3">
      <c r="A158" s="180" t="s">
        <v>72</v>
      </c>
      <c r="B158" s="21" t="s">
        <v>73</v>
      </c>
      <c r="C158" s="21" t="s">
        <v>73</v>
      </c>
      <c r="D158" s="13"/>
      <c r="E158" s="23"/>
      <c r="F158" s="13"/>
      <c r="G158" s="17"/>
      <c r="H158" s="13"/>
      <c r="I158" s="15">
        <f>(G158-E158)</f>
        <v>0</v>
      </c>
      <c r="J158" s="16"/>
      <c r="K158" s="17"/>
      <c r="L158" s="13"/>
      <c r="M158" s="24"/>
      <c r="N158" s="24"/>
      <c r="O158" s="13"/>
      <c r="P158" s="181">
        <f>N158-M158</f>
        <v>0</v>
      </c>
    </row>
    <row r="159" spans="1:21" x14ac:dyDescent="0.25">
      <c r="A159" s="165" t="s">
        <v>161</v>
      </c>
      <c r="B159" s="77" t="s">
        <v>148</v>
      </c>
      <c r="C159" s="77" t="s">
        <v>149</v>
      </c>
      <c r="D159" s="100" t="s">
        <v>12</v>
      </c>
      <c r="E159" s="124"/>
      <c r="F159" s="125"/>
      <c r="G159" s="126"/>
      <c r="H159" s="126"/>
      <c r="I159" s="127"/>
      <c r="J159" s="128"/>
      <c r="K159" s="126"/>
      <c r="L159" s="125"/>
      <c r="M159" s="129"/>
      <c r="N159" s="129"/>
      <c r="O159" s="125"/>
      <c r="P159" s="166"/>
    </row>
    <row r="160" spans="1:21" x14ac:dyDescent="0.25">
      <c r="A160" s="73" t="s">
        <v>141</v>
      </c>
      <c r="B160" s="68">
        <f>B162/B161</f>
        <v>13.002551020408163</v>
      </c>
      <c r="C160" s="68">
        <f>C162/C161</f>
        <v>13.002551020408163</v>
      </c>
      <c r="D160" s="80"/>
      <c r="E160" s="130"/>
      <c r="F160" s="94"/>
      <c r="G160" s="95"/>
      <c r="H160" s="95"/>
      <c r="I160" s="96"/>
      <c r="J160" s="97"/>
      <c r="K160" s="95"/>
      <c r="L160" s="94"/>
      <c r="M160" s="98"/>
      <c r="N160" s="98"/>
      <c r="O160" s="94"/>
      <c r="P160" s="167"/>
    </row>
    <row r="161" spans="1:16" x14ac:dyDescent="0.25">
      <c r="A161" s="73" t="s">
        <v>2</v>
      </c>
      <c r="B161" s="14">
        <v>784</v>
      </c>
      <c r="C161" s="14">
        <v>784</v>
      </c>
      <c r="D161" s="80"/>
      <c r="E161" s="130"/>
      <c r="F161" s="94"/>
      <c r="G161" s="95"/>
      <c r="H161" s="95"/>
      <c r="I161" s="96"/>
      <c r="J161" s="97"/>
      <c r="K161" s="95"/>
      <c r="L161" s="94"/>
      <c r="M161" s="98"/>
      <c r="N161" s="98"/>
      <c r="O161" s="94"/>
      <c r="P161" s="167"/>
    </row>
    <row r="162" spans="1:16" x14ac:dyDescent="0.25">
      <c r="A162" s="73" t="s">
        <v>142</v>
      </c>
      <c r="B162" s="14">
        <f>E157</f>
        <v>10194</v>
      </c>
      <c r="C162" s="14">
        <f>G157</f>
        <v>10194</v>
      </c>
      <c r="D162" s="80"/>
      <c r="E162" s="130"/>
      <c r="F162" s="94"/>
      <c r="G162" s="95"/>
      <c r="H162" s="95"/>
      <c r="I162" s="96"/>
      <c r="J162" s="97"/>
      <c r="K162" s="95"/>
      <c r="L162" s="94"/>
      <c r="M162" s="98"/>
      <c r="N162" s="98"/>
      <c r="O162" s="94"/>
      <c r="P162" s="167"/>
    </row>
    <row r="163" spans="1:16" x14ac:dyDescent="0.25">
      <c r="A163" s="73" t="s">
        <v>143</v>
      </c>
      <c r="B163" s="14">
        <f>M157</f>
        <v>5097</v>
      </c>
      <c r="C163" s="14">
        <f>N157</f>
        <v>5097</v>
      </c>
      <c r="D163" s="80"/>
      <c r="E163" s="130"/>
      <c r="F163" s="94"/>
      <c r="G163" s="95"/>
      <c r="H163" s="95"/>
      <c r="I163" s="96"/>
      <c r="J163" s="97"/>
      <c r="K163" s="95"/>
      <c r="L163" s="94"/>
      <c r="M163" s="98"/>
      <c r="N163" s="98"/>
      <c r="O163" s="94"/>
      <c r="P163" s="167"/>
    </row>
    <row r="164" spans="1:16" x14ac:dyDescent="0.25">
      <c r="A164" s="73" t="s">
        <v>144</v>
      </c>
      <c r="B164" s="14"/>
      <c r="C164" s="14"/>
      <c r="D164" s="80"/>
      <c r="E164" s="130"/>
      <c r="F164" s="94"/>
      <c r="G164" s="95"/>
      <c r="H164" s="95"/>
      <c r="I164" s="96"/>
      <c r="J164" s="97"/>
      <c r="K164" s="95"/>
      <c r="L164" s="94"/>
      <c r="M164" s="98"/>
      <c r="N164" s="98"/>
      <c r="O164" s="94"/>
      <c r="P164" s="167"/>
    </row>
    <row r="165" spans="1:16" x14ac:dyDescent="0.25">
      <c r="A165" s="284" t="s">
        <v>145</v>
      </c>
      <c r="B165" s="26">
        <v>5097</v>
      </c>
      <c r="C165" s="27">
        <v>5097</v>
      </c>
      <c r="D165" s="80"/>
      <c r="E165" s="130"/>
      <c r="F165" s="94"/>
      <c r="G165" s="95"/>
      <c r="H165" s="95"/>
      <c r="I165" s="96"/>
      <c r="J165" s="97"/>
      <c r="K165" s="95"/>
      <c r="L165" s="94"/>
      <c r="M165" s="98"/>
      <c r="N165" s="98"/>
      <c r="O165" s="94"/>
      <c r="P165" s="167"/>
    </row>
    <row r="166" spans="1:16" x14ac:dyDescent="0.25">
      <c r="A166" s="73" t="s">
        <v>146</v>
      </c>
      <c r="B166" s="14"/>
      <c r="C166" s="24"/>
      <c r="D166" s="80"/>
      <c r="E166" s="130"/>
      <c r="F166" s="94"/>
      <c r="G166" s="95"/>
      <c r="H166" s="95"/>
      <c r="I166" s="96"/>
      <c r="J166" s="97"/>
      <c r="K166" s="95"/>
      <c r="L166" s="94"/>
      <c r="M166" s="98"/>
      <c r="N166" s="98"/>
      <c r="O166" s="94"/>
      <c r="P166" s="167"/>
    </row>
    <row r="167" spans="1:16" ht="13.5" thickBot="1" x14ac:dyDescent="0.3">
      <c r="A167" s="74" t="s">
        <v>147</v>
      </c>
      <c r="B167" s="75"/>
      <c r="C167" s="76"/>
      <c r="D167" s="101"/>
      <c r="E167" s="204"/>
      <c r="F167" s="205"/>
      <c r="G167" s="206"/>
      <c r="H167" s="206"/>
      <c r="I167" s="207"/>
      <c r="J167" s="208"/>
      <c r="K167" s="206"/>
      <c r="L167" s="205"/>
      <c r="M167" s="209"/>
      <c r="N167" s="209"/>
      <c r="O167" s="205"/>
      <c r="P167" s="210"/>
    </row>
    <row r="168" spans="1:16" ht="13.5" thickBot="1" x14ac:dyDescent="0.3">
      <c r="A168" s="202"/>
      <c r="B168" s="203"/>
      <c r="C168" s="203"/>
      <c r="D168" s="173"/>
      <c r="E168" s="172"/>
      <c r="F168" s="173"/>
      <c r="G168" s="174"/>
      <c r="H168" s="174"/>
      <c r="I168" s="175"/>
      <c r="J168" s="176"/>
      <c r="K168" s="174"/>
      <c r="L168" s="173"/>
      <c r="M168" s="177"/>
      <c r="N168" s="177"/>
      <c r="O168" s="173"/>
      <c r="P168" s="178"/>
    </row>
    <row r="169" spans="1:16" x14ac:dyDescent="0.25">
      <c r="A169" s="160"/>
      <c r="B169" s="144"/>
      <c r="C169" s="144"/>
      <c r="D169" s="123"/>
      <c r="E169" s="146"/>
      <c r="F169" s="123"/>
      <c r="G169" s="122"/>
      <c r="H169" s="122"/>
      <c r="I169" s="96"/>
      <c r="J169" s="147"/>
      <c r="K169" s="122"/>
      <c r="L169" s="123"/>
      <c r="M169" s="145"/>
      <c r="N169" s="145"/>
      <c r="O169" s="123"/>
      <c r="P169" s="99"/>
    </row>
    <row r="170" spans="1:16" ht="25.5" x14ac:dyDescent="0.25">
      <c r="A170" s="54" t="s">
        <v>75</v>
      </c>
      <c r="B170" s="36">
        <v>784</v>
      </c>
      <c r="C170" s="36"/>
      <c r="D170" s="35" t="s">
        <v>16</v>
      </c>
      <c r="E170" s="37">
        <v>150</v>
      </c>
      <c r="F170" s="35" t="s">
        <v>25</v>
      </c>
      <c r="G170" s="38">
        <v>0</v>
      </c>
      <c r="H170" s="35" t="s">
        <v>25</v>
      </c>
      <c r="I170" s="39">
        <f>(G170-E170)</f>
        <v>-150</v>
      </c>
      <c r="J170" s="40">
        <v>75</v>
      </c>
      <c r="K170" s="38">
        <v>0</v>
      </c>
      <c r="L170" s="35" t="s">
        <v>22</v>
      </c>
      <c r="M170" s="41">
        <v>188</v>
      </c>
      <c r="N170" s="41">
        <f>ROUND(G170*(K170/60),2)</f>
        <v>0</v>
      </c>
      <c r="O170" s="35" t="s">
        <v>19</v>
      </c>
      <c r="P170" s="42">
        <f>N170-M170</f>
        <v>-188</v>
      </c>
    </row>
    <row r="171" spans="1:16" ht="51" x14ac:dyDescent="0.25">
      <c r="A171" s="54" t="s">
        <v>78</v>
      </c>
      <c r="B171" s="36">
        <v>784</v>
      </c>
      <c r="C171" s="36"/>
      <c r="D171" s="35" t="s">
        <v>16</v>
      </c>
      <c r="E171" s="37">
        <v>721</v>
      </c>
      <c r="F171" s="35" t="s">
        <v>79</v>
      </c>
      <c r="G171" s="38">
        <v>0</v>
      </c>
      <c r="H171" s="35" t="s">
        <v>79</v>
      </c>
      <c r="I171" s="39">
        <f>(G171-E171)</f>
        <v>-721</v>
      </c>
      <c r="J171" s="40">
        <v>50</v>
      </c>
      <c r="K171" s="38">
        <v>0</v>
      </c>
      <c r="L171" s="35" t="s">
        <v>22</v>
      </c>
      <c r="M171" s="41">
        <f>ROUND(E171*J171/60,2)</f>
        <v>600.83000000000004</v>
      </c>
      <c r="N171" s="41">
        <f>ROUND(G171*(K171/60),2)</f>
        <v>0</v>
      </c>
      <c r="O171" s="35" t="s">
        <v>19</v>
      </c>
      <c r="P171" s="42">
        <f>N171-M171</f>
        <v>-600.83000000000004</v>
      </c>
    </row>
    <row r="172" spans="1:16" ht="25.5" x14ac:dyDescent="0.25">
      <c r="A172" s="213" t="s">
        <v>82</v>
      </c>
      <c r="B172" s="214">
        <v>117</v>
      </c>
      <c r="C172" s="214"/>
      <c r="D172" s="215" t="s">
        <v>83</v>
      </c>
      <c r="E172" s="216">
        <v>117</v>
      </c>
      <c r="F172" s="215" t="s">
        <v>25</v>
      </c>
      <c r="G172" s="217">
        <v>0</v>
      </c>
      <c r="H172" s="215" t="s">
        <v>25</v>
      </c>
      <c r="I172" s="218">
        <f>(G172-E172)</f>
        <v>-117</v>
      </c>
      <c r="J172" s="219">
        <v>45</v>
      </c>
      <c r="K172" s="217">
        <v>0</v>
      </c>
      <c r="L172" s="215" t="s">
        <v>22</v>
      </c>
      <c r="M172" s="220">
        <f>ROUND(E172*J172/60,2)</f>
        <v>87.75</v>
      </c>
      <c r="N172" s="220">
        <f>ROUND(G172*(K172/60),2)</f>
        <v>0</v>
      </c>
      <c r="O172" s="215" t="s">
        <v>19</v>
      </c>
      <c r="P172" s="221">
        <f>N172-M172</f>
        <v>-87.75</v>
      </c>
    </row>
    <row r="173" spans="1:16" x14ac:dyDescent="0.25">
      <c r="A173" s="153"/>
      <c r="B173" s="144"/>
      <c r="C173" s="144"/>
      <c r="D173" s="123"/>
      <c r="E173" s="146"/>
      <c r="F173" s="123"/>
      <c r="G173" s="122"/>
      <c r="H173" s="123"/>
      <c r="I173" s="96"/>
      <c r="J173" s="147"/>
      <c r="K173" s="122"/>
      <c r="L173" s="123"/>
      <c r="M173" s="145"/>
      <c r="N173" s="145"/>
      <c r="O173" s="123"/>
      <c r="P173" s="99"/>
    </row>
    <row r="174" spans="1:16" x14ac:dyDescent="0.25">
      <c r="A174" s="251" t="s">
        <v>127</v>
      </c>
      <c r="B174" s="241"/>
      <c r="C174" s="241"/>
      <c r="D174" s="242"/>
      <c r="E174" s="243"/>
      <c r="F174" s="242"/>
      <c r="G174" s="244"/>
      <c r="H174" s="242"/>
      <c r="I174" s="245"/>
      <c r="J174" s="246"/>
      <c r="K174" s="244"/>
      <c r="L174" s="242"/>
      <c r="M174" s="247"/>
      <c r="N174" s="247"/>
      <c r="O174" s="242"/>
      <c r="P174" s="248"/>
    </row>
    <row r="175" spans="1:16" ht="26.25" thickBot="1" x14ac:dyDescent="0.3">
      <c r="A175" s="64" t="s">
        <v>162</v>
      </c>
      <c r="B175" s="71">
        <v>784</v>
      </c>
      <c r="C175" s="71">
        <v>784</v>
      </c>
      <c r="D175" s="72" t="s">
        <v>16</v>
      </c>
      <c r="E175" s="87">
        <v>9408</v>
      </c>
      <c r="F175" s="72" t="s">
        <v>86</v>
      </c>
      <c r="G175" s="71">
        <v>9408</v>
      </c>
      <c r="H175" s="72" t="s">
        <v>86</v>
      </c>
      <c r="I175" s="89">
        <f>(G175-E175)</f>
        <v>0</v>
      </c>
      <c r="J175" s="90">
        <v>5</v>
      </c>
      <c r="K175" s="88">
        <v>5</v>
      </c>
      <c r="L175" s="72" t="s">
        <v>22</v>
      </c>
      <c r="M175" s="91">
        <f>ROUND(E175*J175/60,2)</f>
        <v>784</v>
      </c>
      <c r="N175" s="91">
        <v>627.20000000000005</v>
      </c>
      <c r="O175" s="72" t="s">
        <v>19</v>
      </c>
      <c r="P175" s="92">
        <f>N175-M175</f>
        <v>-156.79999999999995</v>
      </c>
    </row>
    <row r="176" spans="1:16" x14ac:dyDescent="0.25">
      <c r="A176" s="165" t="s">
        <v>127</v>
      </c>
      <c r="B176" s="77" t="s">
        <v>148</v>
      </c>
      <c r="C176" s="77" t="s">
        <v>149</v>
      </c>
      <c r="D176" s="100" t="s">
        <v>12</v>
      </c>
      <c r="E176" s="124"/>
      <c r="F176" s="125"/>
      <c r="G176" s="126"/>
      <c r="H176" s="126"/>
      <c r="I176" s="127"/>
      <c r="J176" s="128"/>
      <c r="K176" s="126"/>
      <c r="L176" s="125"/>
      <c r="M176" s="129"/>
      <c r="N176" s="129"/>
      <c r="O176" s="125"/>
      <c r="P176" s="166"/>
    </row>
    <row r="177" spans="1:21" x14ac:dyDescent="0.25">
      <c r="A177" s="73" t="s">
        <v>141</v>
      </c>
      <c r="B177" s="68">
        <f>B179/B178</f>
        <v>12</v>
      </c>
      <c r="C177" s="68">
        <f>C179/C178</f>
        <v>12</v>
      </c>
      <c r="D177" s="80"/>
      <c r="E177" s="130"/>
      <c r="F177" s="94"/>
      <c r="G177" s="95"/>
      <c r="H177" s="95"/>
      <c r="I177" s="96"/>
      <c r="J177" s="97"/>
      <c r="K177" s="95"/>
      <c r="L177" s="94"/>
      <c r="M177" s="98"/>
      <c r="N177" s="98"/>
      <c r="O177" s="94"/>
      <c r="P177" s="167"/>
    </row>
    <row r="178" spans="1:21" x14ac:dyDescent="0.25">
      <c r="A178" s="73" t="s">
        <v>2</v>
      </c>
      <c r="B178" s="14">
        <v>784</v>
      </c>
      <c r="C178" s="14">
        <v>784</v>
      </c>
      <c r="D178" s="80"/>
      <c r="E178" s="130"/>
      <c r="F178" s="94"/>
      <c r="G178" s="95"/>
      <c r="H178" s="95"/>
      <c r="I178" s="96"/>
      <c r="J178" s="97"/>
      <c r="K178" s="95"/>
      <c r="L178" s="94"/>
      <c r="M178" s="98"/>
      <c r="N178" s="98"/>
      <c r="O178" s="94"/>
      <c r="P178" s="167"/>
    </row>
    <row r="179" spans="1:21" x14ac:dyDescent="0.25">
      <c r="A179" s="73" t="s">
        <v>142</v>
      </c>
      <c r="B179" s="14">
        <f>E175</f>
        <v>9408</v>
      </c>
      <c r="C179" s="14">
        <f>G175</f>
        <v>9408</v>
      </c>
      <c r="D179" s="80"/>
      <c r="E179" s="130"/>
      <c r="F179" s="94"/>
      <c r="G179" s="95"/>
      <c r="H179" s="95"/>
      <c r="I179" s="96"/>
      <c r="J179" s="97"/>
      <c r="K179" s="95"/>
      <c r="L179" s="94"/>
      <c r="M179" s="98"/>
      <c r="N179" s="98"/>
      <c r="O179" s="94"/>
      <c r="P179" s="167"/>
    </row>
    <row r="180" spans="1:21" x14ac:dyDescent="0.25">
      <c r="A180" s="73" t="s">
        <v>143</v>
      </c>
      <c r="B180" s="14">
        <f>M175</f>
        <v>784</v>
      </c>
      <c r="C180" s="14">
        <f>N175</f>
        <v>627.20000000000005</v>
      </c>
      <c r="D180" s="80"/>
      <c r="E180" s="130"/>
      <c r="F180" s="94"/>
      <c r="G180" s="95"/>
      <c r="H180" s="95"/>
      <c r="I180" s="96"/>
      <c r="J180" s="97"/>
      <c r="K180" s="95"/>
      <c r="L180" s="94"/>
      <c r="M180" s="98"/>
      <c r="N180" s="98"/>
      <c r="O180" s="94"/>
      <c r="P180" s="167"/>
    </row>
    <row r="181" spans="1:21" x14ac:dyDescent="0.25">
      <c r="A181" s="73" t="s">
        <v>144</v>
      </c>
      <c r="B181" s="14">
        <v>784</v>
      </c>
      <c r="C181" s="24">
        <v>784</v>
      </c>
      <c r="D181" s="80"/>
      <c r="E181" s="130"/>
      <c r="F181" s="94"/>
      <c r="G181" s="95"/>
      <c r="H181" s="95"/>
      <c r="I181" s="96"/>
      <c r="J181" s="97"/>
      <c r="K181" s="95"/>
      <c r="L181" s="94"/>
      <c r="M181" s="98"/>
      <c r="N181" s="98"/>
      <c r="O181" s="94"/>
      <c r="P181" s="167"/>
    </row>
    <row r="182" spans="1:21" x14ac:dyDescent="0.25">
      <c r="A182" s="73" t="s">
        <v>145</v>
      </c>
      <c r="B182" s="14"/>
      <c r="C182" s="24"/>
      <c r="D182" s="80"/>
      <c r="E182" s="130"/>
      <c r="F182" s="94"/>
      <c r="G182" s="95"/>
      <c r="H182" s="95"/>
      <c r="I182" s="96"/>
      <c r="J182" s="97"/>
      <c r="K182" s="95"/>
      <c r="L182" s="94"/>
      <c r="M182" s="98"/>
      <c r="N182" s="98"/>
      <c r="O182" s="94"/>
      <c r="P182" s="167"/>
    </row>
    <row r="183" spans="1:21" x14ac:dyDescent="0.25">
      <c r="A183" s="73" t="s">
        <v>146</v>
      </c>
      <c r="B183" s="14"/>
      <c r="C183" s="24"/>
      <c r="D183" s="80"/>
      <c r="E183" s="130"/>
      <c r="F183" s="94"/>
      <c r="G183" s="95"/>
      <c r="H183" s="95"/>
      <c r="I183" s="96"/>
      <c r="J183" s="97"/>
      <c r="K183" s="95"/>
      <c r="L183" s="94"/>
      <c r="M183" s="98"/>
      <c r="N183" s="98"/>
      <c r="O183" s="94"/>
      <c r="P183" s="167"/>
    </row>
    <row r="184" spans="1:21" ht="13.5" thickBot="1" x14ac:dyDescent="0.3">
      <c r="A184" s="74" t="s">
        <v>147</v>
      </c>
      <c r="B184" s="75"/>
      <c r="C184" s="76"/>
      <c r="D184" s="101"/>
      <c r="E184" s="204"/>
      <c r="F184" s="205"/>
      <c r="G184" s="206"/>
      <c r="H184" s="206"/>
      <c r="I184" s="207"/>
      <c r="J184" s="208"/>
      <c r="K184" s="206"/>
      <c r="L184" s="205"/>
      <c r="M184" s="209"/>
      <c r="N184" s="209"/>
      <c r="O184" s="205"/>
      <c r="P184" s="210"/>
    </row>
    <row r="185" spans="1:21" ht="13.5" thickBot="1" x14ac:dyDescent="0.3">
      <c r="A185" s="202"/>
      <c r="B185" s="203"/>
      <c r="C185" s="203"/>
      <c r="D185" s="173"/>
      <c r="E185" s="172"/>
      <c r="F185" s="173"/>
      <c r="G185" s="174"/>
      <c r="H185" s="174"/>
      <c r="I185" s="175"/>
      <c r="J185" s="176"/>
      <c r="K185" s="174"/>
      <c r="L185" s="173"/>
      <c r="M185" s="177"/>
      <c r="N185" s="177"/>
      <c r="O185" s="173"/>
      <c r="P185" s="178"/>
    </row>
    <row r="186" spans="1:21" ht="15" customHeight="1" thickBot="1" x14ac:dyDescent="0.3">
      <c r="A186" s="160"/>
      <c r="B186" s="144"/>
      <c r="C186" s="144"/>
      <c r="D186" s="123"/>
      <c r="E186" s="146"/>
      <c r="F186" s="123"/>
      <c r="G186" s="122"/>
      <c r="H186" s="122"/>
      <c r="I186" s="96"/>
      <c r="J186" s="147"/>
      <c r="K186" s="122"/>
      <c r="L186" s="123"/>
      <c r="M186" s="145"/>
      <c r="N186" s="145"/>
      <c r="O186" s="123"/>
      <c r="P186" s="99"/>
    </row>
    <row r="187" spans="1:21" x14ac:dyDescent="0.25">
      <c r="A187" s="255" t="s">
        <v>128</v>
      </c>
      <c r="B187" s="256"/>
      <c r="C187" s="256"/>
      <c r="D187" s="257"/>
      <c r="E187" s="258"/>
      <c r="F187" s="257"/>
      <c r="G187" s="256"/>
      <c r="H187" s="257"/>
      <c r="I187" s="259"/>
      <c r="J187" s="260"/>
      <c r="K187" s="261"/>
      <c r="L187" s="257"/>
      <c r="M187" s="262"/>
      <c r="N187" s="262"/>
      <c r="O187" s="257"/>
      <c r="P187" s="263"/>
    </row>
    <row r="188" spans="1:21" x14ac:dyDescent="0.25">
      <c r="A188" s="180" t="s">
        <v>129</v>
      </c>
      <c r="B188" s="14">
        <v>784</v>
      </c>
      <c r="C188" s="14">
        <v>784</v>
      </c>
      <c r="D188" s="13" t="s">
        <v>16</v>
      </c>
      <c r="E188" s="23">
        <v>7500</v>
      </c>
      <c r="F188" s="13" t="s">
        <v>88</v>
      </c>
      <c r="G188" s="14">
        <v>0</v>
      </c>
      <c r="H188" s="13" t="s">
        <v>88</v>
      </c>
      <c r="I188" s="15">
        <f>(G188-E188)</f>
        <v>-7500</v>
      </c>
      <c r="J188" s="16">
        <v>2</v>
      </c>
      <c r="K188" s="17">
        <v>2</v>
      </c>
      <c r="L188" s="13" t="s">
        <v>22</v>
      </c>
      <c r="M188" s="24">
        <f>ROUND(E188*J188/60,2)</f>
        <v>250</v>
      </c>
      <c r="N188" s="24">
        <f>ROUND(G188*(K188/60),2)</f>
        <v>0</v>
      </c>
      <c r="O188" s="13" t="s">
        <v>19</v>
      </c>
      <c r="P188" s="181">
        <f>N188-M188</f>
        <v>-250</v>
      </c>
      <c r="U188" s="6" t="s">
        <v>224</v>
      </c>
    </row>
    <row r="189" spans="1:21" x14ac:dyDescent="0.25">
      <c r="A189" s="252" t="s">
        <v>90</v>
      </c>
      <c r="B189" s="49"/>
      <c r="C189" s="49" t="s">
        <v>130</v>
      </c>
      <c r="D189" s="46"/>
      <c r="E189" s="50"/>
      <c r="F189" s="46"/>
      <c r="G189" s="45"/>
      <c r="H189" s="46"/>
      <c r="I189" s="15"/>
      <c r="J189" s="48"/>
      <c r="K189" s="45"/>
      <c r="L189" s="46"/>
      <c r="M189" s="51"/>
      <c r="N189" s="51"/>
      <c r="O189" s="46"/>
      <c r="P189" s="181"/>
    </row>
    <row r="190" spans="1:21" x14ac:dyDescent="0.25">
      <c r="A190" s="180" t="s">
        <v>93</v>
      </c>
      <c r="B190" s="14">
        <v>784</v>
      </c>
      <c r="C190" s="14">
        <v>784</v>
      </c>
      <c r="D190" s="13" t="s">
        <v>16</v>
      </c>
      <c r="E190" s="23">
        <v>9408</v>
      </c>
      <c r="F190" s="13" t="s">
        <v>88</v>
      </c>
      <c r="G190" s="14">
        <v>0</v>
      </c>
      <c r="H190" s="13" t="s">
        <v>88</v>
      </c>
      <c r="I190" s="15">
        <f>(G190-E190)</f>
        <v>-9408</v>
      </c>
      <c r="J190" s="16">
        <v>2</v>
      </c>
      <c r="K190" s="17">
        <v>2</v>
      </c>
      <c r="L190" s="13" t="s">
        <v>22</v>
      </c>
      <c r="M190" s="24">
        <f>ROUND(E190*J190/60,2)</f>
        <v>313.60000000000002</v>
      </c>
      <c r="N190" s="24">
        <f>ROUND(G190*(K190/60),2)</f>
        <v>0</v>
      </c>
      <c r="O190" s="13" t="s">
        <v>19</v>
      </c>
      <c r="P190" s="181">
        <f>N190-M190</f>
        <v>-313.60000000000002</v>
      </c>
    </row>
    <row r="191" spans="1:21" ht="13.5" thickBot="1" x14ac:dyDescent="0.3">
      <c r="A191" s="180" t="s">
        <v>131</v>
      </c>
      <c r="B191" s="14">
        <v>784</v>
      </c>
      <c r="C191" s="14">
        <v>784</v>
      </c>
      <c r="D191" s="13" t="s">
        <v>16</v>
      </c>
      <c r="E191" s="23">
        <v>10194</v>
      </c>
      <c r="F191" s="13" t="s">
        <v>88</v>
      </c>
      <c r="G191" s="14">
        <v>0</v>
      </c>
      <c r="H191" s="13" t="s">
        <v>88</v>
      </c>
      <c r="I191" s="15">
        <f>(G191-E191)</f>
        <v>-10194</v>
      </c>
      <c r="J191" s="16">
        <v>2</v>
      </c>
      <c r="K191" s="17">
        <v>2</v>
      </c>
      <c r="L191" s="13" t="s">
        <v>22</v>
      </c>
      <c r="M191" s="24">
        <f>ROUND(E191*J191/60,2)</f>
        <v>339.8</v>
      </c>
      <c r="N191" s="24">
        <f>ROUND(G191*(K191/60),2)</f>
        <v>0</v>
      </c>
      <c r="O191" s="13" t="s">
        <v>19</v>
      </c>
      <c r="P191" s="181">
        <f>N191-M191</f>
        <v>-339.8</v>
      </c>
    </row>
    <row r="192" spans="1:21" ht="26.25" thickBot="1" x14ac:dyDescent="0.3">
      <c r="A192" s="61" t="s">
        <v>132</v>
      </c>
      <c r="B192" s="14">
        <v>784</v>
      </c>
      <c r="C192" s="14">
        <v>784</v>
      </c>
      <c r="D192" s="13" t="s">
        <v>16</v>
      </c>
      <c r="E192" s="23">
        <v>1464</v>
      </c>
      <c r="F192" s="13" t="s">
        <v>88</v>
      </c>
      <c r="G192" s="14">
        <v>0</v>
      </c>
      <c r="H192" s="13" t="s">
        <v>88</v>
      </c>
      <c r="I192" s="15">
        <f>(G192-E192)</f>
        <v>-1464</v>
      </c>
      <c r="J192" s="16">
        <v>2</v>
      </c>
      <c r="K192" s="17">
        <v>2</v>
      </c>
      <c r="L192" s="13" t="s">
        <v>22</v>
      </c>
      <c r="M192" s="24">
        <f>ROUND(E192*J192/60,2)</f>
        <v>48.8</v>
      </c>
      <c r="N192" s="24">
        <f>ROUND(G192*(K192/60),2)</f>
        <v>0</v>
      </c>
      <c r="O192" s="13" t="s">
        <v>19</v>
      </c>
      <c r="P192" s="181">
        <f>N192-M192</f>
        <v>-48.8</v>
      </c>
    </row>
    <row r="193" spans="1:16" x14ac:dyDescent="0.25">
      <c r="A193" s="165" t="s">
        <v>128</v>
      </c>
      <c r="B193" s="77" t="s">
        <v>148</v>
      </c>
      <c r="C193" s="77" t="s">
        <v>149</v>
      </c>
      <c r="D193" s="100" t="s">
        <v>12</v>
      </c>
      <c r="E193" s="124"/>
      <c r="F193" s="125"/>
      <c r="G193" s="126"/>
      <c r="H193" s="126"/>
      <c r="I193" s="127"/>
      <c r="J193" s="128"/>
      <c r="K193" s="126"/>
      <c r="L193" s="125"/>
      <c r="M193" s="129"/>
      <c r="N193" s="129"/>
      <c r="O193" s="125"/>
      <c r="P193" s="166"/>
    </row>
    <row r="194" spans="1:16" x14ac:dyDescent="0.25">
      <c r="A194" s="73" t="s">
        <v>141</v>
      </c>
      <c r="B194" s="68">
        <f>B196/B195</f>
        <v>36.436224489795919</v>
      </c>
      <c r="C194" s="68">
        <f>C196/C195</f>
        <v>0</v>
      </c>
      <c r="D194" s="80"/>
      <c r="E194" s="130"/>
      <c r="F194" s="94"/>
      <c r="G194" s="95"/>
      <c r="H194" s="95"/>
      <c r="I194" s="96"/>
      <c r="J194" s="97"/>
      <c r="K194" s="95"/>
      <c r="L194" s="94"/>
      <c r="M194" s="98"/>
      <c r="N194" s="98"/>
      <c r="O194" s="94"/>
      <c r="P194" s="167"/>
    </row>
    <row r="195" spans="1:16" x14ac:dyDescent="0.25">
      <c r="A195" s="73" t="s">
        <v>2</v>
      </c>
      <c r="B195" s="14">
        <v>784</v>
      </c>
      <c r="C195" s="14">
        <v>784</v>
      </c>
      <c r="D195" s="80"/>
      <c r="E195" s="130"/>
      <c r="F195" s="94"/>
      <c r="G195" s="95"/>
      <c r="H195" s="95"/>
      <c r="I195" s="96"/>
      <c r="J195" s="97"/>
      <c r="K195" s="95"/>
      <c r="L195" s="94"/>
      <c r="M195" s="98"/>
      <c r="N195" s="98"/>
      <c r="O195" s="94"/>
      <c r="P195" s="167"/>
    </row>
    <row r="196" spans="1:16" x14ac:dyDescent="0.25">
      <c r="A196" s="73" t="s">
        <v>142</v>
      </c>
      <c r="B196" s="14">
        <f>SUM(E188:E192)</f>
        <v>28566</v>
      </c>
      <c r="C196" s="14">
        <f>SUM(G188:G192)</f>
        <v>0</v>
      </c>
      <c r="D196" s="491">
        <f>C196-B196</f>
        <v>-28566</v>
      </c>
      <c r="E196" s="130"/>
      <c r="F196" s="94"/>
      <c r="G196" s="95"/>
      <c r="H196" s="95"/>
      <c r="I196" s="96"/>
      <c r="J196" s="97"/>
      <c r="K196" s="95"/>
      <c r="L196" s="94"/>
      <c r="M196" s="98"/>
      <c r="N196" s="98"/>
      <c r="O196" s="94"/>
      <c r="P196" s="167"/>
    </row>
    <row r="197" spans="1:16" x14ac:dyDescent="0.25">
      <c r="A197" s="73" t="s">
        <v>143</v>
      </c>
      <c r="B197" s="24">
        <f>SUM(M188:M192)</f>
        <v>952.2</v>
      </c>
      <c r="C197" s="24">
        <f>SUM(N188:N192)</f>
        <v>0</v>
      </c>
      <c r="D197" s="148">
        <f>C197-B197</f>
        <v>-952.2</v>
      </c>
      <c r="E197" s="130"/>
      <c r="F197" s="94"/>
      <c r="G197" s="95"/>
      <c r="H197" s="95"/>
      <c r="I197" s="96"/>
      <c r="J197" s="97"/>
      <c r="K197" s="95"/>
      <c r="L197" s="94"/>
      <c r="M197" s="98"/>
      <c r="N197" s="98"/>
      <c r="O197" s="94"/>
      <c r="P197" s="167"/>
    </row>
    <row r="198" spans="1:16" x14ac:dyDescent="0.25">
      <c r="A198" s="73" t="s">
        <v>144</v>
      </c>
      <c r="B198" s="24"/>
      <c r="C198" s="24"/>
      <c r="D198" s="80"/>
      <c r="E198" s="130"/>
      <c r="F198" s="94"/>
      <c r="G198" s="95"/>
      <c r="H198" s="95"/>
      <c r="I198" s="96"/>
      <c r="J198" s="97"/>
      <c r="K198" s="95"/>
      <c r="L198" s="94"/>
      <c r="M198" s="98"/>
      <c r="N198" s="98"/>
      <c r="O198" s="94"/>
      <c r="P198" s="167"/>
    </row>
    <row r="199" spans="1:16" x14ac:dyDescent="0.25">
      <c r="A199" s="284" t="s">
        <v>145</v>
      </c>
      <c r="B199" s="27">
        <v>952.2</v>
      </c>
      <c r="C199" s="27">
        <v>952.2</v>
      </c>
      <c r="D199" s="80"/>
      <c r="E199" s="130"/>
      <c r="F199" s="94"/>
      <c r="G199" s="95"/>
      <c r="H199" s="95"/>
      <c r="I199" s="96"/>
      <c r="J199" s="97"/>
      <c r="K199" s="95"/>
      <c r="L199" s="94"/>
      <c r="M199" s="98"/>
      <c r="N199" s="98"/>
      <c r="O199" s="94"/>
      <c r="P199" s="167"/>
    </row>
    <row r="200" spans="1:16" x14ac:dyDescent="0.25">
      <c r="A200" s="73" t="s">
        <v>146</v>
      </c>
      <c r="B200" s="14"/>
      <c r="C200" s="24"/>
      <c r="D200" s="80"/>
      <c r="E200" s="130"/>
      <c r="F200" s="94"/>
      <c r="G200" s="95"/>
      <c r="H200" s="95"/>
      <c r="I200" s="96"/>
      <c r="J200" s="97"/>
      <c r="K200" s="95"/>
      <c r="L200" s="94"/>
      <c r="M200" s="98"/>
      <c r="N200" s="98"/>
      <c r="O200" s="94"/>
      <c r="P200" s="167"/>
    </row>
    <row r="201" spans="1:16" ht="13.5" thickBot="1" x14ac:dyDescent="0.3">
      <c r="A201" s="74" t="s">
        <v>147</v>
      </c>
      <c r="B201" s="75"/>
      <c r="C201" s="76"/>
      <c r="D201" s="101"/>
      <c r="E201" s="204"/>
      <c r="F201" s="205"/>
      <c r="G201" s="206"/>
      <c r="H201" s="206"/>
      <c r="I201" s="207"/>
      <c r="J201" s="208"/>
      <c r="K201" s="206"/>
      <c r="L201" s="205"/>
      <c r="M201" s="209"/>
      <c r="N201" s="209"/>
      <c r="O201" s="205"/>
      <c r="P201" s="210"/>
    </row>
    <row r="202" spans="1:16" ht="13.5" thickBot="1" x14ac:dyDescent="0.3">
      <c r="A202" s="202"/>
      <c r="B202" s="203"/>
      <c r="C202" s="203"/>
      <c r="D202" s="173"/>
      <c r="E202" s="172"/>
      <c r="F202" s="173"/>
      <c r="G202" s="174"/>
      <c r="H202" s="174"/>
      <c r="I202" s="175"/>
      <c r="J202" s="176"/>
      <c r="K202" s="174"/>
      <c r="L202" s="173"/>
      <c r="M202" s="177"/>
      <c r="N202" s="177"/>
      <c r="O202" s="173"/>
      <c r="P202" s="178"/>
    </row>
    <row r="203" spans="1:16" ht="13.5" thickBot="1" x14ac:dyDescent="0.3">
      <c r="A203" s="160"/>
      <c r="B203" s="144"/>
      <c r="C203" s="144"/>
      <c r="D203" s="123"/>
      <c r="E203" s="146"/>
      <c r="F203" s="123"/>
      <c r="G203" s="122"/>
      <c r="H203" s="122"/>
      <c r="I203" s="96"/>
      <c r="J203" s="147"/>
      <c r="K203" s="122"/>
      <c r="L203" s="123"/>
      <c r="M203" s="145"/>
      <c r="N203" s="145"/>
      <c r="O203" s="123"/>
      <c r="P203" s="99"/>
    </row>
    <row r="204" spans="1:16" x14ac:dyDescent="0.25">
      <c r="A204" s="253" t="s">
        <v>133</v>
      </c>
      <c r="B204" s="233"/>
      <c r="C204" s="233"/>
      <c r="D204" s="234"/>
      <c r="E204" s="235"/>
      <c r="F204" s="234"/>
      <c r="G204" s="233"/>
      <c r="H204" s="234"/>
      <c r="I204" s="236"/>
      <c r="J204" s="237"/>
      <c r="K204" s="238"/>
      <c r="L204" s="234"/>
      <c r="M204" s="239"/>
      <c r="N204" s="239"/>
      <c r="O204" s="234"/>
      <c r="P204" s="240"/>
    </row>
    <row r="205" spans="1:16" ht="13.5" thickBot="1" x14ac:dyDescent="0.3">
      <c r="A205" s="179" t="s">
        <v>134</v>
      </c>
      <c r="B205" s="71">
        <v>784</v>
      </c>
      <c r="C205" s="71">
        <v>784</v>
      </c>
      <c r="D205" s="72" t="s">
        <v>16</v>
      </c>
      <c r="E205" s="87">
        <v>10</v>
      </c>
      <c r="F205" s="72" t="s">
        <v>96</v>
      </c>
      <c r="G205" s="88">
        <v>10</v>
      </c>
      <c r="H205" s="72" t="s">
        <v>96</v>
      </c>
      <c r="I205" s="89">
        <f>(G205-E205)</f>
        <v>0</v>
      </c>
      <c r="J205" s="90">
        <v>6</v>
      </c>
      <c r="K205" s="88">
        <v>6</v>
      </c>
      <c r="L205" s="72" t="s">
        <v>19</v>
      </c>
      <c r="M205" s="91">
        <f>E205*J205</f>
        <v>60</v>
      </c>
      <c r="N205" s="91">
        <f>ROUND(G205*K205,2)</f>
        <v>60</v>
      </c>
      <c r="O205" s="72" t="s">
        <v>19</v>
      </c>
      <c r="P205" s="162">
        <f>N205-M205</f>
        <v>0</v>
      </c>
    </row>
    <row r="206" spans="1:16" x14ac:dyDescent="0.25">
      <c r="A206" s="165" t="s">
        <v>133</v>
      </c>
      <c r="B206" s="77" t="s">
        <v>148</v>
      </c>
      <c r="C206" s="77" t="s">
        <v>149</v>
      </c>
      <c r="D206" s="100" t="s">
        <v>12</v>
      </c>
      <c r="E206" s="124"/>
      <c r="F206" s="125"/>
      <c r="G206" s="126"/>
      <c r="H206" s="126"/>
      <c r="I206" s="127"/>
      <c r="J206" s="128"/>
      <c r="K206" s="126"/>
      <c r="L206" s="125"/>
      <c r="M206" s="129"/>
      <c r="N206" s="129"/>
      <c r="O206" s="125"/>
      <c r="P206" s="166"/>
    </row>
    <row r="207" spans="1:16" x14ac:dyDescent="0.25">
      <c r="A207" s="73" t="s">
        <v>141</v>
      </c>
      <c r="B207" s="68">
        <f>B209/B208</f>
        <v>1.2755102040816327E-2</v>
      </c>
      <c r="C207" s="68">
        <f>C209/C208</f>
        <v>1.2755102040816327E-2</v>
      </c>
      <c r="D207" s="80"/>
      <c r="E207" s="130"/>
      <c r="F207" s="94"/>
      <c r="G207" s="95"/>
      <c r="H207" s="95"/>
      <c r="I207" s="96"/>
      <c r="J207" s="97"/>
      <c r="K207" s="95"/>
      <c r="L207" s="94"/>
      <c r="M207" s="98"/>
      <c r="N207" s="98"/>
      <c r="O207" s="94"/>
      <c r="P207" s="167"/>
    </row>
    <row r="208" spans="1:16" x14ac:dyDescent="0.25">
      <c r="A208" s="73" t="s">
        <v>2</v>
      </c>
      <c r="B208" s="14">
        <v>784</v>
      </c>
      <c r="C208" s="14">
        <v>784</v>
      </c>
      <c r="D208" s="80"/>
      <c r="E208" s="130"/>
      <c r="F208" s="94"/>
      <c r="G208" s="95"/>
      <c r="H208" s="95"/>
      <c r="I208" s="96"/>
      <c r="J208" s="97"/>
      <c r="K208" s="95"/>
      <c r="L208" s="94"/>
      <c r="M208" s="98"/>
      <c r="N208" s="98"/>
      <c r="O208" s="94"/>
      <c r="P208" s="167"/>
    </row>
    <row r="209" spans="1:16" x14ac:dyDescent="0.25">
      <c r="A209" s="73" t="s">
        <v>142</v>
      </c>
      <c r="B209" s="14">
        <f>E205</f>
        <v>10</v>
      </c>
      <c r="C209" s="14">
        <f>G205</f>
        <v>10</v>
      </c>
      <c r="D209" s="80"/>
      <c r="E209" s="130"/>
      <c r="F209" s="94"/>
      <c r="G209" s="95"/>
      <c r="H209" s="95"/>
      <c r="I209" s="96"/>
      <c r="J209" s="97"/>
      <c r="K209" s="95"/>
      <c r="L209" s="94"/>
      <c r="M209" s="98"/>
      <c r="N209" s="98"/>
      <c r="O209" s="94"/>
      <c r="P209" s="167"/>
    </row>
    <row r="210" spans="1:16" x14ac:dyDescent="0.25">
      <c r="A210" s="73" t="s">
        <v>143</v>
      </c>
      <c r="B210" s="14">
        <f>M205</f>
        <v>60</v>
      </c>
      <c r="C210" s="14">
        <f>N205</f>
        <v>60</v>
      </c>
      <c r="D210" s="80"/>
      <c r="E210" s="130"/>
      <c r="F210" s="94"/>
      <c r="G210" s="95"/>
      <c r="H210" s="95"/>
      <c r="I210" s="96"/>
      <c r="J210" s="97"/>
      <c r="K210" s="95"/>
      <c r="L210" s="94"/>
      <c r="M210" s="98"/>
      <c r="N210" s="98"/>
      <c r="O210" s="94"/>
      <c r="P210" s="167"/>
    </row>
    <row r="211" spans="1:16" x14ac:dyDescent="0.25">
      <c r="A211" s="73" t="s">
        <v>144</v>
      </c>
      <c r="B211" s="14">
        <v>60</v>
      </c>
      <c r="C211" s="24">
        <v>60</v>
      </c>
      <c r="D211" s="80"/>
      <c r="E211" s="130"/>
      <c r="F211" s="94"/>
      <c r="G211" s="95"/>
      <c r="H211" s="95"/>
      <c r="I211" s="96"/>
      <c r="J211" s="97"/>
      <c r="K211" s="95"/>
      <c r="L211" s="94"/>
      <c r="M211" s="98"/>
      <c r="N211" s="98"/>
      <c r="O211" s="94"/>
      <c r="P211" s="167"/>
    </row>
    <row r="212" spans="1:16" x14ac:dyDescent="0.25">
      <c r="A212" s="73" t="s">
        <v>145</v>
      </c>
      <c r="B212" s="14"/>
      <c r="C212" s="24"/>
      <c r="D212" s="80"/>
      <c r="E212" s="130"/>
      <c r="F212" s="94"/>
      <c r="G212" s="95"/>
      <c r="H212" s="95"/>
      <c r="I212" s="96"/>
      <c r="J212" s="97"/>
      <c r="K212" s="95"/>
      <c r="L212" s="94"/>
      <c r="M212" s="98"/>
      <c r="N212" s="98"/>
      <c r="O212" s="94"/>
      <c r="P212" s="167"/>
    </row>
    <row r="213" spans="1:16" x14ac:dyDescent="0.25">
      <c r="A213" s="73" t="s">
        <v>146</v>
      </c>
      <c r="B213" s="14"/>
      <c r="C213" s="24"/>
      <c r="D213" s="80"/>
      <c r="E213" s="130"/>
      <c r="F213" s="94"/>
      <c r="G213" s="95"/>
      <c r="H213" s="95"/>
      <c r="I213" s="96"/>
      <c r="J213" s="97"/>
      <c r="K213" s="95"/>
      <c r="L213" s="94"/>
      <c r="M213" s="98"/>
      <c r="N213" s="98"/>
      <c r="O213" s="94"/>
      <c r="P213" s="167"/>
    </row>
    <row r="214" spans="1:16" ht="13.5" thickBot="1" x14ac:dyDescent="0.3">
      <c r="A214" s="74" t="s">
        <v>147</v>
      </c>
      <c r="B214" s="75"/>
      <c r="C214" s="76"/>
      <c r="D214" s="101"/>
      <c r="E214" s="204"/>
      <c r="F214" s="205"/>
      <c r="G214" s="206"/>
      <c r="H214" s="206"/>
      <c r="I214" s="207"/>
      <c r="J214" s="208"/>
      <c r="K214" s="206"/>
      <c r="L214" s="205"/>
      <c r="M214" s="209"/>
      <c r="N214" s="209"/>
      <c r="O214" s="205"/>
      <c r="P214" s="210"/>
    </row>
    <row r="215" spans="1:16" ht="13.5" thickBot="1" x14ac:dyDescent="0.3">
      <c r="A215" s="202"/>
      <c r="B215" s="203"/>
      <c r="C215" s="203"/>
      <c r="D215" s="173"/>
      <c r="E215" s="172"/>
      <c r="F215" s="173"/>
      <c r="G215" s="174"/>
      <c r="H215" s="174"/>
      <c r="I215" s="175"/>
      <c r="J215" s="176"/>
      <c r="K215" s="174"/>
      <c r="L215" s="173"/>
      <c r="M215" s="177"/>
      <c r="N215" s="177"/>
      <c r="O215" s="173"/>
      <c r="P215" s="178"/>
    </row>
    <row r="216" spans="1:16" ht="13.5" thickBot="1" x14ac:dyDescent="0.3">
      <c r="A216" s="160"/>
      <c r="B216" s="144"/>
      <c r="C216" s="144"/>
      <c r="D216" s="123"/>
      <c r="E216" s="146"/>
      <c r="F216" s="123"/>
      <c r="G216" s="122"/>
      <c r="H216" s="122"/>
      <c r="I216" s="96"/>
      <c r="J216" s="147"/>
      <c r="K216" s="122"/>
      <c r="L216" s="123"/>
      <c r="M216" s="145"/>
      <c r="N216" s="145"/>
      <c r="O216" s="123"/>
      <c r="P216" s="99"/>
    </row>
    <row r="217" spans="1:16" x14ac:dyDescent="0.25">
      <c r="A217" s="222" t="s">
        <v>135</v>
      </c>
      <c r="B217" s="233"/>
      <c r="C217" s="233"/>
      <c r="D217" s="234"/>
      <c r="E217" s="235"/>
      <c r="F217" s="234"/>
      <c r="G217" s="238"/>
      <c r="H217" s="234"/>
      <c r="I217" s="236"/>
      <c r="J217" s="237"/>
      <c r="K217" s="238"/>
      <c r="L217" s="234"/>
      <c r="M217" s="239"/>
      <c r="N217" s="239"/>
      <c r="O217" s="234"/>
      <c r="P217" s="240"/>
    </row>
    <row r="218" spans="1:16" ht="13.5" thickBot="1" x14ac:dyDescent="0.3">
      <c r="A218" s="179" t="s">
        <v>163</v>
      </c>
      <c r="B218" s="71">
        <v>784</v>
      </c>
      <c r="C218" s="71">
        <v>784</v>
      </c>
      <c r="D218" s="72" t="s">
        <v>16</v>
      </c>
      <c r="E218" s="87">
        <v>784</v>
      </c>
      <c r="F218" s="72" t="s">
        <v>86</v>
      </c>
      <c r="G218" s="88">
        <v>784</v>
      </c>
      <c r="H218" s="72" t="s">
        <v>86</v>
      </c>
      <c r="I218" s="89">
        <f>(G218-E218)</f>
        <v>0</v>
      </c>
      <c r="J218" s="90">
        <v>20</v>
      </c>
      <c r="K218" s="88">
        <v>20</v>
      </c>
      <c r="L218" s="72" t="s">
        <v>22</v>
      </c>
      <c r="M218" s="91">
        <f>ROUND(E218*J218/60,2)</f>
        <v>261.33</v>
      </c>
      <c r="N218" s="289">
        <f>ROUND(G218*(K218/60),2)</f>
        <v>261.33</v>
      </c>
      <c r="O218" s="72" t="s">
        <v>19</v>
      </c>
      <c r="P218" s="162">
        <f>N218-M218</f>
        <v>0</v>
      </c>
    </row>
    <row r="219" spans="1:16" x14ac:dyDescent="0.25">
      <c r="A219" s="165" t="s">
        <v>133</v>
      </c>
      <c r="B219" s="77" t="s">
        <v>148</v>
      </c>
      <c r="C219" s="77" t="s">
        <v>149</v>
      </c>
      <c r="D219" s="100" t="s">
        <v>12</v>
      </c>
      <c r="E219" s="124"/>
      <c r="F219" s="125"/>
      <c r="G219" s="126"/>
      <c r="H219" s="126"/>
      <c r="I219" s="127"/>
      <c r="J219" s="128"/>
      <c r="K219" s="126"/>
      <c r="L219" s="125"/>
      <c r="M219" s="129"/>
      <c r="N219" s="129"/>
      <c r="O219" s="125"/>
      <c r="P219" s="166"/>
    </row>
    <row r="220" spans="1:16" x14ac:dyDescent="0.25">
      <c r="A220" s="73" t="s">
        <v>141</v>
      </c>
      <c r="B220" s="14">
        <f>B222/B221</f>
        <v>1</v>
      </c>
      <c r="C220" s="14">
        <f>C222/C221</f>
        <v>1</v>
      </c>
      <c r="D220" s="80"/>
      <c r="E220" s="130"/>
      <c r="F220" s="94"/>
      <c r="G220" s="95"/>
      <c r="H220" s="95"/>
      <c r="I220" s="96"/>
      <c r="J220" s="97"/>
      <c r="K220" s="95"/>
      <c r="L220" s="94"/>
      <c r="M220" s="98"/>
      <c r="N220" s="98"/>
      <c r="O220" s="94"/>
      <c r="P220" s="167"/>
    </row>
    <row r="221" spans="1:16" x14ac:dyDescent="0.25">
      <c r="A221" s="73" t="s">
        <v>2</v>
      </c>
      <c r="B221" s="14">
        <v>784</v>
      </c>
      <c r="C221" s="14">
        <v>784</v>
      </c>
      <c r="D221" s="80"/>
      <c r="E221" s="285"/>
      <c r="F221" s="94"/>
      <c r="G221" s="95"/>
      <c r="H221" s="95"/>
      <c r="I221" s="96"/>
      <c r="J221" s="97"/>
      <c r="K221" s="95"/>
      <c r="L221" s="94"/>
      <c r="M221" s="98"/>
      <c r="N221" s="98"/>
      <c r="O221" s="94"/>
      <c r="P221" s="167"/>
    </row>
    <row r="222" spans="1:16" x14ac:dyDescent="0.25">
      <c r="A222" s="73" t="s">
        <v>142</v>
      </c>
      <c r="B222" s="14">
        <f>E218</f>
        <v>784</v>
      </c>
      <c r="C222" s="14">
        <f>G218</f>
        <v>784</v>
      </c>
      <c r="D222" s="80"/>
      <c r="E222" s="130"/>
      <c r="F222" s="94"/>
      <c r="G222" s="95"/>
      <c r="H222" s="95"/>
      <c r="I222" s="96"/>
      <c r="J222" s="97"/>
      <c r="K222" s="95"/>
      <c r="L222" s="94"/>
      <c r="M222" s="98"/>
      <c r="N222" s="98"/>
      <c r="O222" s="94"/>
      <c r="P222" s="167"/>
    </row>
    <row r="223" spans="1:16" x14ac:dyDescent="0.25">
      <c r="A223" s="73" t="s">
        <v>143</v>
      </c>
      <c r="B223" s="24">
        <f>M218</f>
        <v>261.33</v>
      </c>
      <c r="C223" s="24">
        <f>N218</f>
        <v>261.33</v>
      </c>
      <c r="D223" s="80"/>
      <c r="E223" s="130"/>
      <c r="F223" s="94"/>
      <c r="G223" s="95"/>
      <c r="H223" s="95"/>
      <c r="I223" s="96"/>
      <c r="J223" s="97"/>
      <c r="K223" s="95"/>
      <c r="L223" s="94"/>
      <c r="M223" s="98"/>
      <c r="N223" s="98"/>
      <c r="O223" s="94"/>
      <c r="P223" s="167"/>
    </row>
    <row r="224" spans="1:16" x14ac:dyDescent="0.25">
      <c r="A224" s="73" t="s">
        <v>144</v>
      </c>
      <c r="B224" s="24">
        <v>261.33</v>
      </c>
      <c r="C224" s="24">
        <v>261.33</v>
      </c>
      <c r="D224" s="80"/>
      <c r="E224" s="130"/>
      <c r="F224" s="94"/>
      <c r="G224" s="95"/>
      <c r="H224" s="95"/>
      <c r="I224" s="96"/>
      <c r="J224" s="97"/>
      <c r="K224" s="95"/>
      <c r="L224" s="94"/>
      <c r="M224" s="98"/>
      <c r="N224" s="98"/>
      <c r="O224" s="94"/>
      <c r="P224" s="167"/>
    </row>
    <row r="225" spans="1:16" x14ac:dyDescent="0.25">
      <c r="A225" s="73" t="s">
        <v>145</v>
      </c>
      <c r="B225" s="14"/>
      <c r="C225" s="24"/>
      <c r="D225" s="80"/>
      <c r="E225" s="130"/>
      <c r="F225" s="94"/>
      <c r="G225" s="95"/>
      <c r="H225" s="95"/>
      <c r="I225" s="96"/>
      <c r="J225" s="97"/>
      <c r="K225" s="95"/>
      <c r="L225" s="94"/>
      <c r="M225" s="98"/>
      <c r="N225" s="98"/>
      <c r="O225" s="94"/>
      <c r="P225" s="167"/>
    </row>
    <row r="226" spans="1:16" x14ac:dyDescent="0.25">
      <c r="A226" s="73" t="s">
        <v>146</v>
      </c>
      <c r="B226" s="14"/>
      <c r="C226" s="24"/>
      <c r="D226" s="80"/>
      <c r="E226" s="130"/>
      <c r="F226" s="94"/>
      <c r="G226" s="95"/>
      <c r="H226" s="95"/>
      <c r="I226" s="96"/>
      <c r="J226" s="97"/>
      <c r="K226" s="95"/>
      <c r="L226" s="94"/>
      <c r="M226" s="98"/>
      <c r="N226" s="98"/>
      <c r="O226" s="94"/>
      <c r="P226" s="167"/>
    </row>
    <row r="227" spans="1:16" ht="13.5" thickBot="1" x14ac:dyDescent="0.3">
      <c r="A227" s="74" t="s">
        <v>147</v>
      </c>
      <c r="B227" s="75"/>
      <c r="C227" s="76"/>
      <c r="D227" s="101"/>
      <c r="E227" s="204"/>
      <c r="F227" s="205"/>
      <c r="G227" s="206"/>
      <c r="H227" s="206"/>
      <c r="I227" s="207"/>
      <c r="J227" s="208"/>
      <c r="K227" s="206"/>
      <c r="L227" s="205"/>
      <c r="M227" s="209"/>
      <c r="N227" s="209"/>
      <c r="O227" s="205"/>
      <c r="P227" s="210"/>
    </row>
    <row r="228" spans="1:16" ht="13.5" thickBot="1" x14ac:dyDescent="0.3">
      <c r="A228" s="202"/>
      <c r="B228" s="203"/>
      <c r="C228" s="203"/>
      <c r="D228" s="173"/>
      <c r="E228" s="172"/>
      <c r="F228" s="173"/>
      <c r="G228" s="174"/>
      <c r="H228" s="174"/>
      <c r="I228" s="175"/>
      <c r="J228" s="176"/>
      <c r="K228" s="174"/>
      <c r="L228" s="173"/>
      <c r="M228" s="177"/>
      <c r="N228" s="177"/>
      <c r="O228" s="173"/>
      <c r="P228" s="178"/>
    </row>
    <row r="229" spans="1:16" ht="13.5" thickBot="1" x14ac:dyDescent="0.3">
      <c r="A229" s="160"/>
      <c r="B229" s="144"/>
      <c r="C229" s="144"/>
      <c r="D229" s="123"/>
      <c r="E229" s="146"/>
      <c r="F229" s="123"/>
      <c r="G229" s="122"/>
      <c r="H229" s="122"/>
      <c r="I229" s="96"/>
      <c r="J229" s="147"/>
      <c r="K229" s="122"/>
      <c r="L229" s="123"/>
      <c r="M229" s="145"/>
      <c r="N229" s="145"/>
      <c r="O229" s="123"/>
      <c r="P229" s="99"/>
    </row>
    <row r="230" spans="1:16" x14ac:dyDescent="0.25">
      <c r="A230" s="264" t="s">
        <v>136</v>
      </c>
      <c r="B230" s="233"/>
      <c r="C230" s="233"/>
      <c r="D230" s="234"/>
      <c r="E230" s="235"/>
      <c r="F230" s="234"/>
      <c r="G230" s="238"/>
      <c r="H230" s="234"/>
      <c r="I230" s="236"/>
      <c r="J230" s="237"/>
      <c r="K230" s="238"/>
      <c r="L230" s="234"/>
      <c r="M230" s="239"/>
      <c r="N230" s="239"/>
      <c r="O230" s="234"/>
      <c r="P230" s="240"/>
    </row>
    <row r="231" spans="1:16" ht="25.5" customHeight="1" x14ac:dyDescent="0.2">
      <c r="A231" s="265" t="s">
        <v>137</v>
      </c>
      <c r="B231" s="266"/>
      <c r="C231" s="266" t="s">
        <v>98</v>
      </c>
      <c r="D231" s="105"/>
      <c r="E231" s="140">
        <v>0</v>
      </c>
      <c r="F231" s="105" t="s">
        <v>99</v>
      </c>
      <c r="G231" s="141">
        <v>0</v>
      </c>
      <c r="H231" s="105" t="s">
        <v>99</v>
      </c>
      <c r="I231" s="89">
        <f>(G231-E231)</f>
        <v>0</v>
      </c>
      <c r="J231" s="142"/>
      <c r="K231" s="141"/>
      <c r="L231" s="105"/>
      <c r="M231" s="104">
        <f>ROUND(E231*J231/60,2)</f>
        <v>0</v>
      </c>
      <c r="N231" s="104">
        <f>ROUND(G231*(K231/60),2)</f>
        <v>0</v>
      </c>
      <c r="O231" s="105" t="s">
        <v>58</v>
      </c>
      <c r="P231" s="162">
        <f>N231-M231</f>
        <v>0</v>
      </c>
    </row>
    <row r="232" spans="1:16" ht="26.25" thickBot="1" x14ac:dyDescent="0.3">
      <c r="A232" s="180" t="s">
        <v>138</v>
      </c>
      <c r="B232" s="14">
        <v>784</v>
      </c>
      <c r="C232" s="14">
        <v>784</v>
      </c>
      <c r="D232" s="13" t="s">
        <v>16</v>
      </c>
      <c r="E232" s="23">
        <v>4704</v>
      </c>
      <c r="F232" s="13" t="s">
        <v>102</v>
      </c>
      <c r="G232" s="14">
        <v>5640</v>
      </c>
      <c r="H232" s="13" t="s">
        <v>102</v>
      </c>
      <c r="I232" s="15">
        <f>(G232-E232)</f>
        <v>936</v>
      </c>
      <c r="J232" s="16">
        <v>3</v>
      </c>
      <c r="K232" s="17">
        <v>3</v>
      </c>
      <c r="L232" s="13" t="s">
        <v>22</v>
      </c>
      <c r="M232" s="24">
        <v>235</v>
      </c>
      <c r="N232" s="290">
        <v>282</v>
      </c>
      <c r="O232" s="13" t="s">
        <v>19</v>
      </c>
      <c r="P232" s="181">
        <f>N232-M232</f>
        <v>47</v>
      </c>
    </row>
    <row r="233" spans="1:16" x14ac:dyDescent="0.25">
      <c r="A233" s="165" t="s">
        <v>133</v>
      </c>
      <c r="B233" s="77" t="s">
        <v>148</v>
      </c>
      <c r="C233" s="77" t="s">
        <v>149</v>
      </c>
      <c r="D233" s="100" t="s">
        <v>12</v>
      </c>
      <c r="E233" s="124"/>
      <c r="F233" s="125"/>
      <c r="G233" s="126"/>
      <c r="H233" s="126"/>
      <c r="I233" s="127"/>
      <c r="J233" s="128"/>
      <c r="K233" s="126"/>
      <c r="L233" s="125"/>
      <c r="M233" s="129"/>
      <c r="N233" s="129"/>
      <c r="O233" s="125"/>
      <c r="P233" s="166"/>
    </row>
    <row r="234" spans="1:16" x14ac:dyDescent="0.25">
      <c r="A234" s="73" t="s">
        <v>141</v>
      </c>
      <c r="B234" s="282">
        <f>B236/B235</f>
        <v>6</v>
      </c>
      <c r="C234" s="282">
        <f>C236/C235</f>
        <v>7.1938775510204085</v>
      </c>
      <c r="D234" s="80"/>
      <c r="E234" s="130"/>
      <c r="F234" s="94"/>
      <c r="G234" s="95"/>
      <c r="H234" s="95"/>
      <c r="I234" s="96"/>
      <c r="J234" s="97"/>
      <c r="K234" s="95"/>
      <c r="L234" s="94"/>
      <c r="M234" s="98"/>
      <c r="N234" s="98"/>
      <c r="O234" s="94"/>
      <c r="P234" s="167"/>
    </row>
    <row r="235" spans="1:16" x14ac:dyDescent="0.25">
      <c r="A235" s="73" t="s">
        <v>2</v>
      </c>
      <c r="B235" s="14">
        <v>784</v>
      </c>
      <c r="C235" s="24">
        <v>784</v>
      </c>
      <c r="D235" s="80"/>
      <c r="E235" s="285"/>
      <c r="F235" s="94"/>
      <c r="G235" s="95"/>
      <c r="H235" s="95"/>
      <c r="I235" s="96"/>
      <c r="J235" s="97"/>
      <c r="K235" s="95"/>
      <c r="L235" s="94"/>
      <c r="M235" s="98"/>
      <c r="N235" s="98"/>
      <c r="O235" s="94"/>
      <c r="P235" s="167"/>
    </row>
    <row r="236" spans="1:16" x14ac:dyDescent="0.25">
      <c r="A236" s="73" t="s">
        <v>142</v>
      </c>
      <c r="B236" s="14">
        <f>SUM(E231:E232)</f>
        <v>4704</v>
      </c>
      <c r="C236" s="24">
        <f>SUM(G231:G232)</f>
        <v>5640</v>
      </c>
      <c r="D236" s="80"/>
      <c r="E236" s="130"/>
      <c r="F236" s="94"/>
      <c r="G236" s="95"/>
      <c r="H236" s="95"/>
      <c r="I236" s="96"/>
      <c r="J236" s="97"/>
      <c r="K236" s="95"/>
      <c r="L236" s="94"/>
      <c r="M236" s="98"/>
      <c r="N236" s="98"/>
      <c r="O236" s="94"/>
      <c r="P236" s="167"/>
    </row>
    <row r="237" spans="1:16" x14ac:dyDescent="0.25">
      <c r="A237" s="73" t="s">
        <v>143</v>
      </c>
      <c r="B237" s="24">
        <f>SUM(M231:M232)</f>
        <v>235</v>
      </c>
      <c r="C237" s="24">
        <f>SUM(N231:N232)</f>
        <v>282</v>
      </c>
      <c r="D237" s="80"/>
      <c r="E237" s="130"/>
      <c r="F237" s="94"/>
      <c r="G237" s="95"/>
      <c r="H237" s="95"/>
      <c r="I237" s="96"/>
      <c r="J237" s="97"/>
      <c r="K237" s="95"/>
      <c r="L237" s="94"/>
      <c r="M237" s="98"/>
      <c r="N237" s="98"/>
      <c r="O237" s="94"/>
      <c r="P237" s="167"/>
    </row>
    <row r="238" spans="1:16" x14ac:dyDescent="0.25">
      <c r="A238" s="73" t="s">
        <v>144</v>
      </c>
      <c r="B238" s="24">
        <v>235</v>
      </c>
      <c r="C238" s="24">
        <v>235</v>
      </c>
      <c r="D238" s="80"/>
      <c r="E238" s="130"/>
      <c r="F238" s="94"/>
      <c r="G238" s="95"/>
      <c r="H238" s="95"/>
      <c r="I238" s="96"/>
      <c r="J238" s="97"/>
      <c r="K238" s="95"/>
      <c r="L238" s="94"/>
      <c r="M238" s="98"/>
      <c r="N238" s="98"/>
      <c r="O238" s="94"/>
      <c r="P238" s="167"/>
    </row>
    <row r="239" spans="1:16" x14ac:dyDescent="0.25">
      <c r="A239" s="73" t="s">
        <v>145</v>
      </c>
      <c r="B239" s="14"/>
      <c r="C239" s="24"/>
      <c r="D239" s="80"/>
      <c r="E239" s="130"/>
      <c r="F239" s="94"/>
      <c r="G239" s="95"/>
      <c r="H239" s="95"/>
      <c r="I239" s="96"/>
      <c r="J239" s="97"/>
      <c r="K239" s="95"/>
      <c r="L239" s="94"/>
      <c r="M239" s="98"/>
      <c r="N239" s="98"/>
      <c r="O239" s="94"/>
      <c r="P239" s="167"/>
    </row>
    <row r="240" spans="1:16" x14ac:dyDescent="0.25">
      <c r="A240" s="73" t="s">
        <v>146</v>
      </c>
      <c r="B240" s="14"/>
      <c r="C240" s="24"/>
      <c r="D240" s="80"/>
      <c r="E240" s="130"/>
      <c r="F240" s="94"/>
      <c r="G240" s="95"/>
      <c r="H240" s="95"/>
      <c r="I240" s="96"/>
      <c r="J240" s="97"/>
      <c r="K240" s="95"/>
      <c r="L240" s="94"/>
      <c r="M240" s="98"/>
      <c r="N240" s="98"/>
      <c r="O240" s="94"/>
      <c r="P240" s="167"/>
    </row>
    <row r="241" spans="1:16" ht="13.5" thickBot="1" x14ac:dyDescent="0.3">
      <c r="A241" s="74" t="s">
        <v>147</v>
      </c>
      <c r="B241" s="75"/>
      <c r="C241" s="76"/>
      <c r="D241" s="101"/>
      <c r="E241" s="204"/>
      <c r="F241" s="205"/>
      <c r="G241" s="206"/>
      <c r="H241" s="206"/>
      <c r="I241" s="207"/>
      <c r="J241" s="208"/>
      <c r="K241" s="206"/>
      <c r="L241" s="205"/>
      <c r="M241" s="209"/>
      <c r="N241" s="209"/>
      <c r="O241" s="205"/>
      <c r="P241" s="210"/>
    </row>
    <row r="242" spans="1:16" ht="13.5" thickBot="1" x14ac:dyDescent="0.3">
      <c r="A242" s="202"/>
      <c r="B242" s="203"/>
      <c r="C242" s="203"/>
      <c r="D242" s="173"/>
      <c r="E242" s="172"/>
      <c r="F242" s="173"/>
      <c r="G242" s="174"/>
      <c r="H242" s="174"/>
      <c r="I242" s="175"/>
      <c r="J242" s="176"/>
      <c r="K242" s="174"/>
      <c r="L242" s="173"/>
      <c r="M242" s="177"/>
      <c r="N242" s="177"/>
      <c r="O242" s="173"/>
      <c r="P242" s="178"/>
    </row>
    <row r="243" spans="1:16" ht="26.25" thickBot="1" x14ac:dyDescent="0.3">
      <c r="A243" s="267" t="s">
        <v>105</v>
      </c>
      <c r="B243" s="75">
        <v>784</v>
      </c>
      <c r="C243" s="75">
        <v>784</v>
      </c>
      <c r="D243" s="268" t="s">
        <v>16</v>
      </c>
      <c r="E243" s="269">
        <f>SUM(E5:E232)</f>
        <v>88176.83</v>
      </c>
      <c r="F243" s="268" t="s">
        <v>106</v>
      </c>
      <c r="G243" s="515">
        <f>SUM(G5:G232)</f>
        <v>55077.33</v>
      </c>
      <c r="H243" s="268" t="s">
        <v>107</v>
      </c>
      <c r="I243" s="495">
        <f>SUM(I5:I232)</f>
        <v>-33099.5</v>
      </c>
      <c r="J243" s="270"/>
      <c r="K243" s="271"/>
      <c r="L243" s="268" t="s">
        <v>108</v>
      </c>
      <c r="M243" s="272">
        <f>ROUND(SUM(M5:M232),0)</f>
        <v>30284</v>
      </c>
      <c r="N243" s="515">
        <f>SUM(N5:N232)</f>
        <v>28708.31</v>
      </c>
      <c r="O243" s="273" t="s">
        <v>19</v>
      </c>
      <c r="P243" s="549">
        <f>N243-M243</f>
        <v>-1575.6899999999987</v>
      </c>
    </row>
    <row r="244" spans="1:16" x14ac:dyDescent="0.25">
      <c r="A244" s="56" t="s">
        <v>139</v>
      </c>
      <c r="G244" s="31"/>
    </row>
    <row r="245" spans="1:16" x14ac:dyDescent="0.25">
      <c r="G245" s="34"/>
      <c r="M245" s="34"/>
      <c r="N245" s="34"/>
      <c r="P245" s="44"/>
    </row>
    <row r="246" spans="1:16" x14ac:dyDescent="0.25">
      <c r="N246" s="6"/>
    </row>
    <row r="248" spans="1:16" x14ac:dyDescent="0.25">
      <c r="A248" s="66" t="s">
        <v>164</v>
      </c>
      <c r="B248" s="67" t="s">
        <v>148</v>
      </c>
      <c r="C248" s="67" t="s">
        <v>149</v>
      </c>
      <c r="D248" s="67" t="s">
        <v>12</v>
      </c>
    </row>
    <row r="249" spans="1:16" x14ac:dyDescent="0.25">
      <c r="A249" s="13" t="s">
        <v>142</v>
      </c>
      <c r="B249" s="493">
        <f>E243</f>
        <v>88176.83</v>
      </c>
      <c r="C249" s="28">
        <f>G243</f>
        <v>55077.33</v>
      </c>
      <c r="D249" s="494">
        <f>C249-B249</f>
        <v>-33099.5</v>
      </c>
    </row>
    <row r="250" spans="1:16" x14ac:dyDescent="0.25">
      <c r="A250" s="13" t="s">
        <v>143</v>
      </c>
      <c r="B250" s="28">
        <f>M243</f>
        <v>30284</v>
      </c>
      <c r="C250" s="28">
        <f>N243</f>
        <v>28708.31</v>
      </c>
      <c r="D250" s="28">
        <f>C250-B250</f>
        <v>-1575.6899999999987</v>
      </c>
    </row>
    <row r="251" spans="1:16" x14ac:dyDescent="0.25">
      <c r="A251" s="13" t="s">
        <v>144</v>
      </c>
      <c r="B251" s="28">
        <f>B250-B252</f>
        <v>24235</v>
      </c>
      <c r="C251" s="28">
        <f>C250-C252</f>
        <v>22659.31</v>
      </c>
      <c r="D251" s="28">
        <f t="shared" ref="D251:D252" si="4">C251-B251</f>
        <v>-1575.6899999999987</v>
      </c>
    </row>
    <row r="252" spans="1:16" x14ac:dyDescent="0.25">
      <c r="A252" s="13" t="s">
        <v>145</v>
      </c>
      <c r="B252" s="30">
        <v>6049</v>
      </c>
      <c r="C252" s="28">
        <v>6049</v>
      </c>
      <c r="D252" s="28">
        <f t="shared" si="4"/>
        <v>0</v>
      </c>
    </row>
    <row r="253" spans="1:16" x14ac:dyDescent="0.25">
      <c r="A253" s="13" t="s">
        <v>146</v>
      </c>
      <c r="B253" s="30"/>
      <c r="C253" s="28"/>
      <c r="D253" s="30"/>
    </row>
    <row r="254" spans="1:16" x14ac:dyDescent="0.25">
      <c r="A254" s="13" t="s">
        <v>147</v>
      </c>
      <c r="B254" s="30"/>
      <c r="C254" s="28"/>
      <c r="D254" s="30"/>
    </row>
    <row r="255" spans="1:16" x14ac:dyDescent="0.25">
      <c r="A255" s="6"/>
    </row>
    <row r="256" spans="1:16" x14ac:dyDescent="0.25">
      <c r="A256" s="66" t="s">
        <v>165</v>
      </c>
      <c r="B256" s="67" t="s">
        <v>148</v>
      </c>
      <c r="C256" s="67" t="s">
        <v>149</v>
      </c>
      <c r="D256" s="67" t="s">
        <v>12</v>
      </c>
    </row>
    <row r="257" spans="1:4" x14ac:dyDescent="0.25">
      <c r="A257" s="13" t="s">
        <v>142</v>
      </c>
      <c r="B257" s="30">
        <v>88176</v>
      </c>
      <c r="C257" s="28">
        <v>54141</v>
      </c>
      <c r="D257" s="28">
        <f>C257-B257</f>
        <v>-34035</v>
      </c>
    </row>
    <row r="258" spans="1:4" x14ac:dyDescent="0.25">
      <c r="A258" s="13" t="s">
        <v>143</v>
      </c>
      <c r="B258" s="30">
        <v>30284</v>
      </c>
      <c r="C258" s="28">
        <v>28661</v>
      </c>
      <c r="D258" s="28">
        <f>C258-B258</f>
        <v>-1623</v>
      </c>
    </row>
    <row r="263" spans="1:4" ht="15" x14ac:dyDescent="0.25">
      <c r="A263" s="516" t="s">
        <v>229</v>
      </c>
      <c r="B263" s="520">
        <v>-29554</v>
      </c>
      <c r="C263" s="519" t="s">
        <v>107</v>
      </c>
    </row>
    <row r="264" spans="1:4" ht="15" x14ac:dyDescent="0.25">
      <c r="A264" s="517"/>
      <c r="B264" s="519">
        <v>-1986</v>
      </c>
      <c r="C264" s="519" t="s">
        <v>19</v>
      </c>
    </row>
    <row r="265" spans="1:4" ht="15" x14ac:dyDescent="0.25">
      <c r="A265" s="516" t="s">
        <v>230</v>
      </c>
      <c r="B265" s="520">
        <v>-4481</v>
      </c>
      <c r="C265" s="519" t="s">
        <v>107</v>
      </c>
    </row>
    <row r="266" spans="1:4" ht="15" x14ac:dyDescent="0.25">
      <c r="A266" s="517"/>
      <c r="B266" s="519">
        <v>363</v>
      </c>
      <c r="C266" s="519" t="s">
        <v>19</v>
      </c>
    </row>
    <row r="267" spans="1:4" ht="15" x14ac:dyDescent="0.25">
      <c r="A267" s="470"/>
      <c r="B267" s="469"/>
      <c r="C267" s="469"/>
    </row>
    <row r="268" spans="1:4" ht="15" x14ac:dyDescent="0.25">
      <c r="A268" s="475" t="s">
        <v>231</v>
      </c>
      <c r="B268" s="518">
        <f>B263+B265</f>
        <v>-34035</v>
      </c>
      <c r="C268" s="519" t="s">
        <v>107</v>
      </c>
    </row>
    <row r="269" spans="1:4" ht="15" x14ac:dyDescent="0.25">
      <c r="A269" s="475" t="s">
        <v>232</v>
      </c>
      <c r="B269" s="519">
        <f>B264+B266</f>
        <v>-1623</v>
      </c>
      <c r="C269" s="519" t="s">
        <v>19</v>
      </c>
    </row>
  </sheetData>
  <mergeCells count="5">
    <mergeCell ref="S2:T2"/>
    <mergeCell ref="B2:D2"/>
    <mergeCell ref="E2:I2"/>
    <mergeCell ref="J2:L2"/>
    <mergeCell ref="M2:P2"/>
  </mergeCells>
  <pageMargins left="0.45" right="0.45" top="0.75" bottom="0.75" header="0.3" footer="0.3"/>
  <pageSetup scale="99"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2A998-2D13-4D36-9D42-4FD45B5588D6}">
  <dimension ref="B2:I60"/>
  <sheetViews>
    <sheetView topLeftCell="A33" workbookViewId="0">
      <selection activeCell="I62" sqref="I62"/>
    </sheetView>
  </sheetViews>
  <sheetFormatPr defaultRowHeight="15" x14ac:dyDescent="0.25"/>
  <cols>
    <col min="1" max="1" width="9.140625" style="469"/>
    <col min="2" max="2" width="37.5703125" style="470" customWidth="1"/>
    <col min="3" max="3" width="14" style="469" customWidth="1"/>
    <col min="4" max="4" width="14.140625" style="469" customWidth="1"/>
    <col min="5" max="5" width="11.140625" style="469" customWidth="1"/>
    <col min="6" max="6" width="11.85546875" style="469" customWidth="1"/>
    <col min="7" max="7" width="14.140625" style="469" customWidth="1"/>
    <col min="8" max="8" width="10.28515625" style="469" customWidth="1"/>
    <col min="9" max="9" width="52.140625" style="469" customWidth="1"/>
    <col min="10" max="16384" width="9.140625" style="469"/>
  </cols>
  <sheetData>
    <row r="2" spans="2:9" x14ac:dyDescent="0.25">
      <c r="B2" s="589" t="s">
        <v>1</v>
      </c>
      <c r="C2" s="586" t="s">
        <v>3</v>
      </c>
      <c r="D2" s="587"/>
      <c r="E2" s="588"/>
      <c r="F2" s="586" t="s">
        <v>208</v>
      </c>
      <c r="G2" s="587"/>
      <c r="H2" s="588"/>
    </row>
    <row r="3" spans="2:9" ht="28.5" x14ac:dyDescent="0.25">
      <c r="B3" s="590"/>
      <c r="C3" s="479" t="s">
        <v>207</v>
      </c>
      <c r="D3" s="483" t="s">
        <v>149</v>
      </c>
      <c r="E3" s="483" t="s">
        <v>12</v>
      </c>
      <c r="F3" s="483" t="s">
        <v>148</v>
      </c>
      <c r="G3" s="483" t="s">
        <v>149</v>
      </c>
      <c r="H3" s="484" t="s">
        <v>12</v>
      </c>
      <c r="I3" s="471"/>
    </row>
    <row r="4" spans="2:9" x14ac:dyDescent="0.25">
      <c r="B4" s="485" t="str">
        <f>'Data Entry 2026'!A4</f>
        <v>225.6 Consolidated reporting</v>
      </c>
    </row>
    <row r="5" spans="2:9" ht="60" x14ac:dyDescent="0.25">
      <c r="B5" s="475" t="str">
        <f>'Data Entry 2026'!A5</f>
        <v>— (a)-(e) Request to FRA by parent corporation to treat its commonly controlled carriers as a single railroad carrier for purposes of this part</v>
      </c>
      <c r="C5" s="476" t="str">
        <f>TEXT('Data Entry 2026'!F5,"#,###0.00")&amp;"
"&amp;'Data Entry 2026'!I5</f>
        <v>0.33
requests</v>
      </c>
      <c r="D5" s="476" t="str">
        <f>TEXT('Data Entry 2026'!H5,"#,###0.00")&amp;"
"&amp;'Data Entry 2026'!I5</f>
        <v>0.33
requests</v>
      </c>
      <c r="E5" s="477">
        <f>'Data Entry 2026'!J5</f>
        <v>0</v>
      </c>
      <c r="F5" s="476" t="str">
        <f>TEXT('Data Entry 2026'!O5,"#,###0.00")&amp;"
"&amp;'Data Entry 2026'!R5</f>
        <v>13.20
hours</v>
      </c>
      <c r="G5" s="476" t="str">
        <f>TEXT('Data Entry 2026'!Q5,"#,###0.00")&amp;"
"&amp;'Data Entry 2026'!R5</f>
        <v>13.20
hours</v>
      </c>
      <c r="H5" s="478">
        <f>'Data Entry 2026'!S5</f>
        <v>0</v>
      </c>
    </row>
    <row r="6" spans="2:9" ht="13.5" customHeight="1" x14ac:dyDescent="0.25">
      <c r="B6" s="482" t="str">
        <f>'Data Entry 2026'!A6</f>
        <v>225.9 Telephonic reports of certain accidents/incidents and other events</v>
      </c>
      <c r="C6" s="472" t="str">
        <f>TEXT('Data Entry 2026'!F6,"#,###0.00")&amp;"
"&amp;'Data Entry 2026'!I6</f>
        <v xml:space="preserve">0.00
</v>
      </c>
      <c r="D6" s="472" t="str">
        <f>TEXT('Data Entry 2026'!H6,"#,###0.00")&amp;"
"&amp;'Data Entry 2026'!I6</f>
        <v xml:space="preserve">0.00
</v>
      </c>
      <c r="E6" s="473">
        <f>'Data Entry 2026'!J6</f>
        <v>0</v>
      </c>
      <c r="F6" s="472" t="str">
        <f>TEXT('Data Entry 2026'!O6,"#,###0.00")&amp;"
"&amp;'Data Entry 2026'!R6</f>
        <v xml:space="preserve">0.00
</v>
      </c>
      <c r="G6" s="472" t="str">
        <f>TEXT('Data Entry 2026'!Q6,"#,###0.00")&amp;"
"&amp;'Data Entry 2026'!R6</f>
        <v xml:space="preserve">0.00
</v>
      </c>
      <c r="H6" s="474">
        <f>'Data Entry 2026'!S6</f>
        <v>0</v>
      </c>
    </row>
    <row r="7" spans="2:9" ht="30" x14ac:dyDescent="0.25">
      <c r="B7" s="475" t="str">
        <f>'Data Entry 2026'!A7</f>
        <v xml:space="preserve">—Telephonic reports as prescribed in paragraphs (b) through (d) of this section </v>
      </c>
      <c r="C7" s="476" t="str">
        <f>TEXT('Data Entry 2026'!F7,"#,###0.00")&amp;"
"&amp;'Data Entry 2026'!I7</f>
        <v>2,589.00
phone reports</v>
      </c>
      <c r="D7" s="476" t="str">
        <f>TEXT('Data Entry 2026'!H7,"#,###0.00")&amp;"
"&amp;'Data Entry 2026'!I7</f>
        <v>2,589.00
phone reports</v>
      </c>
      <c r="E7" s="477">
        <f>'Data Entry 2026'!J7</f>
        <v>0</v>
      </c>
      <c r="F7" s="476" t="str">
        <f>TEXT('Data Entry 2026'!O7,"#,###0.00")&amp;"
"&amp;'Data Entry 2026'!R7</f>
        <v>647.25
hours</v>
      </c>
      <c r="G7" s="476" t="str">
        <f>TEXT('Data Entry 2026'!Q7,"#,###0.00")&amp;"
"&amp;'Data Entry 2026'!R7</f>
        <v>647.25
hours</v>
      </c>
      <c r="H7" s="478">
        <f>'Data Entry 2026'!S7</f>
        <v>0</v>
      </c>
    </row>
    <row r="8" spans="2:9" ht="17.25" customHeight="1" x14ac:dyDescent="0.25">
      <c r="B8" s="482" t="str">
        <f>'Data Entry 2026'!A8</f>
        <v>225.12 Rail equipment accident/incident reports alleging human factor as cause</v>
      </c>
      <c r="C8" s="472" t="str">
        <f>TEXT('Data Entry 2026'!F8,"#,###0.00")&amp;"
"&amp;'Data Entry 2026'!I8</f>
        <v xml:space="preserve">0.00
</v>
      </c>
      <c r="D8" s="472" t="str">
        <f>TEXT('Data Entry 2026'!H8,"#,###0.00")&amp;"
"&amp;'Data Entry 2026'!I8</f>
        <v xml:space="preserve">0.00
</v>
      </c>
      <c r="E8" s="473">
        <f>'Data Entry 2026'!J8</f>
        <v>0</v>
      </c>
      <c r="F8" s="472" t="str">
        <f>TEXT('Data Entry 2026'!O8,"#,###0.00")&amp;"
"&amp;'Data Entry 2026'!R8</f>
        <v xml:space="preserve">0.00
</v>
      </c>
      <c r="G8" s="472" t="str">
        <f>TEXT('Data Entry 2026'!Q8,"#,###0.00")&amp;"
"&amp;'Data Entry 2026'!R8</f>
        <v xml:space="preserve">0.00
</v>
      </c>
      <c r="H8" s="474">
        <f>'Data Entry 2026'!S8</f>
        <v>0</v>
      </c>
    </row>
    <row r="9" spans="2:9" ht="45" x14ac:dyDescent="0.25">
      <c r="B9" s="475" t="str">
        <f>'Data Entry 2026'!A9</f>
        <v>— (a) Rail equipment accident/incident reports alleging human factor as cause—Form FRA F 6180.81</v>
      </c>
      <c r="C9" s="476" t="str">
        <f>TEXT('Data Entry 2026'!F9,"#,###0.00")&amp;"
"&amp;'Data Entry 2026'!I9</f>
        <v>732.00
forms</v>
      </c>
      <c r="D9" s="476" t="str">
        <f>TEXT('Data Entry 2026'!H9,"#,###0.00")&amp;"
"&amp;'Data Entry 2026'!I9</f>
        <v>732.00
forms</v>
      </c>
      <c r="E9" s="477">
        <f>'Data Entry 2026'!J9</f>
        <v>0</v>
      </c>
      <c r="F9" s="476" t="str">
        <f>TEXT('Data Entry 2026'!O9,"#,###0.00")&amp;"
"&amp;'Data Entry 2026'!R9</f>
        <v>183.00
hours</v>
      </c>
      <c r="G9" s="476" t="str">
        <f>TEXT('Data Entry 2026'!Q9,"#,###0.00")&amp;"
"&amp;'Data Entry 2026'!R9</f>
        <v>183.00
hours</v>
      </c>
      <c r="H9" s="478">
        <f>'Data Entry 2026'!S9</f>
        <v>0</v>
      </c>
    </row>
    <row r="10" spans="2:9" ht="90" x14ac:dyDescent="0.25">
      <c r="B10" s="487" t="str">
        <f>'Data Entry 2026'!A10</f>
        <v>—(b) Railroads completion of   FRA F 6180.78, Part I (Notice to identified implicated employees)</v>
      </c>
      <c r="C10" s="476" t="str">
        <f>TEXT('Data Entry 2026'!F10,"#,###0.00")&amp;"
"&amp;'Data Entry 2026'!I10</f>
        <v xml:space="preserve">4,810.00
800 notices + 800 notice copies + 3,200 copies + 10 copies </v>
      </c>
      <c r="D10" s="476" t="s">
        <v>209</v>
      </c>
      <c r="E10" s="477">
        <f>'Data Entry 2026'!J10</f>
        <v>-4078</v>
      </c>
      <c r="F10" s="476" t="str">
        <f>TEXT('Data Entry 2026'!O10,"#,###0.00")&amp;"
"&amp;'Data Entry 2026'!R10</f>
        <v>333.83
hours</v>
      </c>
      <c r="G10" s="476" t="str">
        <f>TEXT('Data Entry 2026'!Q10,"#,###0.00")&amp;"
"&amp;'Data Entry 2026'!R10</f>
        <v>122.00
hours</v>
      </c>
      <c r="H10" s="478">
        <f>'Data Entry 2026'!S10</f>
        <v>-211.82999999999998</v>
      </c>
      <c r="I10" s="486" t="s">
        <v>210</v>
      </c>
    </row>
    <row r="11" spans="2:9" ht="30" x14ac:dyDescent="0.25">
      <c r="B11" s="487" t="str">
        <f>'Data Entry 2026'!A11</f>
        <v>—(c) Joint operations</v>
      </c>
      <c r="C11" s="476" t="str">
        <f>TEXT('Data Entry 2026'!F11,"#,###0.00")&amp;"
"&amp;'Data Entry 2026'!I11</f>
        <v>73.00
reports</v>
      </c>
      <c r="D11" s="476" t="str">
        <f>TEXT('Data Entry 2026'!H11,"#,###0.00")&amp;"
"&amp;'Data Entry 2026'!I11</f>
        <v>73.00
reports</v>
      </c>
      <c r="E11" s="477">
        <f>'Data Entry 2026'!J11</f>
        <v>0</v>
      </c>
      <c r="F11" s="476" t="str">
        <f>TEXT('Data Entry 2026'!O11,"#,###0.00")&amp;"
"&amp;'Data Entry 2026'!R11</f>
        <v>24.00
hours</v>
      </c>
      <c r="G11" s="476" t="str">
        <f>TEXT('Data Entry 2026'!Q11,"#,###0.00")&amp;"
"&amp;'Data Entry 2026'!R11</f>
        <v>24.00
hours</v>
      </c>
      <c r="H11" s="478">
        <f>'Data Entry 2026'!S11</f>
        <v>0</v>
      </c>
    </row>
    <row r="12" spans="2:9" ht="75" x14ac:dyDescent="0.25">
      <c r="B12" s="487" t="str">
        <f>'Data Entry 2026'!A12</f>
        <v>—(d) Late identification</v>
      </c>
      <c r="C12" s="476" t="str">
        <f>TEXT('Data Entry 2026'!F12,"#,###0.00")&amp;"
"&amp;'Data Entry 2026'!I12</f>
        <v>40.00
revised
notices</v>
      </c>
      <c r="D12" s="476" t="str">
        <f>TEXT('Data Entry 2026'!H12,"#,###0.00")&amp;"
"&amp;'Data Entry 2026'!I12</f>
        <v>5.00
revised
notices</v>
      </c>
      <c r="E12" s="477">
        <f>'Data Entry 2026'!J12</f>
        <v>-35</v>
      </c>
      <c r="F12" s="476" t="str">
        <f>TEXT('Data Entry 2026'!O12,"#,###0.00")&amp;"
"&amp;'Data Entry 2026'!R12</f>
        <v>6.67
hours</v>
      </c>
      <c r="G12" s="476" t="str">
        <f>TEXT('Data Entry 2026'!Q12,"#,###0.00")&amp;"
"&amp;'Data Entry 2026'!R12</f>
        <v>0.83
hours</v>
      </c>
      <c r="H12" s="478">
        <f>'Data Entry 2026'!S12</f>
        <v>-5.84</v>
      </c>
      <c r="I12" s="486" t="s">
        <v>212</v>
      </c>
    </row>
    <row r="13" spans="2:9" ht="75" x14ac:dyDescent="0.25">
      <c r="B13" s="487" t="str">
        <f>'Data Entry 2026'!A13</f>
        <v>—(g) Employee statement supplementing railroad accident report (Part II Form FRA 6180.78)</v>
      </c>
      <c r="C13" s="476" t="str">
        <f>TEXT('Data Entry 2026'!F13,"#,###0.00")&amp;"
"&amp;'Data Entry 2026'!I13</f>
        <v>60.00
statements</v>
      </c>
      <c r="D13" s="476" t="str">
        <f>TEXT('Data Entry 2026'!H13,"#,###0.00")&amp;"
"&amp;'Data Entry 2026'!I13</f>
        <v>73.00
statements</v>
      </c>
      <c r="E13" s="477">
        <f>'Data Entry 2026'!J13</f>
        <v>13</v>
      </c>
      <c r="F13" s="476" t="str">
        <f>TEXT('Data Entry 2026'!O13,"#,###0.00")&amp;"
"&amp;'Data Entry 2026'!R13</f>
        <v>90.00
hours</v>
      </c>
      <c r="G13" s="476" t="str">
        <f>TEXT('Data Entry 2026'!Q13,"#,###0.00")&amp;"
"&amp;'Data Entry 2026'!R13</f>
        <v>109.50
hours</v>
      </c>
      <c r="H13" s="478">
        <f>'Data Entry 2026'!S13</f>
        <v>19.5</v>
      </c>
      <c r="I13" s="470" t="s">
        <v>211</v>
      </c>
    </row>
    <row r="14" spans="2:9" ht="75" x14ac:dyDescent="0.25">
      <c r="B14" s="487" t="str">
        <f>'Data Entry 2026'!A14</f>
        <v>—(g)(3) Employee confidential letter</v>
      </c>
      <c r="C14" s="476" t="str">
        <f>TEXT('Data Entry 2026'!F14,"#,###0.00")&amp;"
"&amp;'Data Entry 2026'!I14</f>
        <v>5.00
letters</v>
      </c>
      <c r="D14" s="476" t="str">
        <f>TEXT('Data Entry 2026'!H14,"#,###0.00")&amp;"
"&amp;'Data Entry 2026'!I14</f>
        <v>2.00
letters</v>
      </c>
      <c r="E14" s="477">
        <f>'Data Entry 2026'!J14</f>
        <v>-3</v>
      </c>
      <c r="F14" s="476" t="str">
        <f>TEXT('Data Entry 2026'!O14,"#,###0.00")&amp;"
"&amp;'Data Entry 2026'!R14</f>
        <v>10.00
hours</v>
      </c>
      <c r="G14" s="476" t="str">
        <f>TEXT('Data Entry 2026'!Q14,"#,###0.00")&amp;"
"&amp;'Data Entry 2026'!R14</f>
        <v>4.00
hours</v>
      </c>
      <c r="H14" s="478">
        <f>'Data Entry 2026'!S14</f>
        <v>-6</v>
      </c>
      <c r="I14" s="486" t="s">
        <v>213</v>
      </c>
    </row>
    <row r="15" spans="2:9" ht="15" customHeight="1" x14ac:dyDescent="0.25">
      <c r="B15" s="488" t="str">
        <f>'Data Entry 2026'!A15</f>
        <v>225.13 Late reports</v>
      </c>
      <c r="C15" s="472" t="str">
        <f>TEXT('Data Entry 2026'!F15,"#,###0.00")&amp;"
"&amp;'Data Entry 2026'!I15</f>
        <v xml:space="preserve">0.00
</v>
      </c>
      <c r="D15" s="472" t="str">
        <f>TEXT('Data Entry 2026'!H15,"#,###0.00")&amp;"
"&amp;'Data Entry 2026'!I15</f>
        <v xml:space="preserve">0.00
</v>
      </c>
      <c r="E15" s="473">
        <f>'Data Entry 2026'!J15</f>
        <v>0</v>
      </c>
      <c r="F15" s="472" t="str">
        <f>TEXT('Data Entry 2026'!O15,"#,###0.00")&amp;"
"&amp;'Data Entry 2026'!R15</f>
        <v xml:space="preserve">0.00
</v>
      </c>
      <c r="G15" s="472" t="str">
        <f>TEXT('Data Entry 2026'!Q15,"#,###0.00")&amp;"
"&amp;'Data Entry 2026'!R15</f>
        <v xml:space="preserve">0.00
</v>
      </c>
      <c r="H15" s="474">
        <f>'Data Entry 2026'!S15</f>
        <v>0</v>
      </c>
    </row>
    <row r="16" spans="2:9" ht="60" x14ac:dyDescent="0.25">
      <c r="B16" s="475" t="str">
        <f>'Data Entry 2026'!A16</f>
        <v xml:space="preserve">—RR discovery of improperly omitted report of accident/incident
Revised language no impact on burden
</v>
      </c>
      <c r="C16" s="476" t="str">
        <f>TEXT('Data Entry 2026'!F16,"#,###0.00")&amp;"
"&amp;'Data Entry 2026'!I16</f>
        <v>50.00
late reports</v>
      </c>
      <c r="D16" s="476" t="str">
        <f>TEXT('Data Entry 2026'!H16,"#,###0.00")&amp;"
"&amp;'Data Entry 2026'!I16</f>
        <v>50.00
late reports</v>
      </c>
      <c r="E16" s="477">
        <f>'Data Entry 2026'!J16</f>
        <v>0</v>
      </c>
      <c r="F16" s="476" t="str">
        <f>TEXT('Data Entry 2026'!O16,"#,###0.00")&amp;"
"&amp;'Data Entry 2026'!R16</f>
        <v>100.00
hours</v>
      </c>
      <c r="G16" s="476" t="str">
        <f>TEXT('Data Entry 2026'!Q16,"#,###0.00")&amp;"
"&amp;'Data Entry 2026'!R16</f>
        <v>100.00
hours</v>
      </c>
      <c r="H16" s="478">
        <f>'Data Entry 2026'!S16</f>
        <v>0</v>
      </c>
    </row>
    <row r="17" spans="2:9" ht="60" x14ac:dyDescent="0.25">
      <c r="B17" s="475" t="str">
        <f>'Data Entry 2026'!A17</f>
        <v>—RR late/amended report of accident/incident based on employee statement supplementing RR accident report</v>
      </c>
      <c r="C17" s="476" t="str">
        <f>TEXT('Data Entry 2026'!F17,"#,###0.00")&amp;"
"&amp;'Data Entry 2026'!I17</f>
        <v>50.00
20 amended reports + 30 copies</v>
      </c>
      <c r="D17" s="476" t="str">
        <f>TEXT('Data Entry 2026'!H17,"#,###0.00")&amp;"
"&amp;'Data Entry 2026'!I17</f>
        <v>0.00
20 amended reports + 30 copies</v>
      </c>
      <c r="E17" s="477">
        <f>'Data Entry 2026'!J17</f>
        <v>-50</v>
      </c>
      <c r="F17" s="476" t="str">
        <f>TEXT('Data Entry 2026'!O17,"#,###0.00")&amp;"
"&amp;'Data Entry 2026'!R17</f>
        <v>21.50
hours</v>
      </c>
      <c r="G17" s="476" t="str">
        <f>TEXT('Data Entry 2026'!Q17,"#,###0.00")&amp;"
"&amp;'Data Entry 2026'!R17</f>
        <v>0.00
hours</v>
      </c>
      <c r="H17" s="478">
        <f>'Data Entry 2026'!S17</f>
        <v>-21.5</v>
      </c>
      <c r="I17" s="486" t="s">
        <v>214</v>
      </c>
    </row>
    <row r="18" spans="2:9" ht="16.5" customHeight="1" x14ac:dyDescent="0.25">
      <c r="B18" s="488" t="str">
        <f>'Data Entry 2026'!A18</f>
        <v>225.18 Alcohol or drug involvement</v>
      </c>
      <c r="C18" s="472" t="str">
        <f>TEXT('Data Entry 2026'!F18,"#,###0.00")&amp;"
"&amp;'Data Entry 2026'!I18</f>
        <v xml:space="preserve">0.00
</v>
      </c>
      <c r="D18" s="472" t="str">
        <f>TEXT('Data Entry 2026'!H18,"#,###0.00")&amp;"
"&amp;'Data Entry 2026'!I18</f>
        <v xml:space="preserve">0.00
</v>
      </c>
      <c r="E18" s="473">
        <f>'Data Entry 2026'!J18</f>
        <v>0</v>
      </c>
      <c r="F18" s="472" t="str">
        <f>TEXT('Data Entry 2026'!O18,"#,###0.00")&amp;"
"&amp;'Data Entry 2026'!R18</f>
        <v xml:space="preserve">0.00
</v>
      </c>
      <c r="G18" s="472" t="str">
        <f>TEXT('Data Entry 2026'!Q18,"#,###0.00")&amp;"
"&amp;'Data Entry 2026'!R18</f>
        <v xml:space="preserve">0.00
</v>
      </c>
      <c r="H18" s="474">
        <f>'Data Entry 2026'!S18</f>
        <v>0</v>
      </c>
    </row>
    <row r="19" spans="2:9" ht="60" x14ac:dyDescent="0.25">
      <c r="B19" s="487" t="str">
        <f>'Data Entry 2026'!A19</f>
        <v>—(a) RR narrative report of possible alcohol/drug involvement in accident/incident</v>
      </c>
      <c r="C19" s="476" t="str">
        <f>TEXT('Data Entry 2026'!F19,"#,###0.00")&amp;"
"&amp;'Data Entry 2026'!I19</f>
        <v>12.00
reports</v>
      </c>
      <c r="D19" s="476" t="str">
        <f>TEXT('Data Entry 2026'!H19,"#,###0.00")&amp;"
"&amp;'Data Entry 2026'!I19</f>
        <v>0.00
reports</v>
      </c>
      <c r="E19" s="477">
        <f>'Data Entry 2026'!J19</f>
        <v>-12</v>
      </c>
      <c r="F19" s="476" t="str">
        <f>TEXT('Data Entry 2026'!O19,"#,###0.00")&amp;"
"&amp;'Data Entry 2026'!R19</f>
        <v>3.00
hours</v>
      </c>
      <c r="G19" s="476" t="str">
        <f>TEXT('Data Entry 2026'!Q19,"#,###0.00")&amp;"
"&amp;'Data Entry 2026'!R19</f>
        <v>0.00
hours</v>
      </c>
      <c r="H19" s="478">
        <f>'Data Entry 2026'!S19</f>
        <v>-3</v>
      </c>
      <c r="I19" s="486" t="s">
        <v>215</v>
      </c>
    </row>
    <row r="20" spans="2:9" ht="60" x14ac:dyDescent="0.25">
      <c r="B20" s="487" t="str">
        <f>'Data Entry 2026'!A20</f>
        <v>—(b) Reports required by § 219.209(b) appended to rail equipment accident/incident report</v>
      </c>
      <c r="C20" s="476" t="str">
        <f>TEXT('Data Entry 2026'!F20,"#,###0.00")&amp;"
"&amp;'Data Entry 2026'!I20</f>
        <v>5.00
reports</v>
      </c>
      <c r="D20" s="476" t="str">
        <f>TEXT('Data Entry 2026'!H20,"#,###0.00")&amp;"
"&amp;'Data Entry 2026'!I20</f>
        <v>0.00
reports</v>
      </c>
      <c r="E20" s="477">
        <f>'Data Entry 2026'!J20</f>
        <v>-5</v>
      </c>
      <c r="F20" s="476" t="str">
        <f>TEXT('Data Entry 2026'!O20,"#,###0.00")&amp;"
"&amp;'Data Entry 2026'!R20</f>
        <v>2.50
hours</v>
      </c>
      <c r="G20" s="476" t="str">
        <f>TEXT('Data Entry 2026'!Q20,"#,###0.00")&amp;"
"&amp;'Data Entry 2026'!R20</f>
        <v>0.00
hours</v>
      </c>
      <c r="H20" s="478">
        <f>'Data Entry 2026'!S20</f>
        <v>-2.5</v>
      </c>
      <c r="I20" s="486" t="s">
        <v>216</v>
      </c>
    </row>
    <row r="21" spans="2:9" ht="16.5" customHeight="1" x14ac:dyDescent="0.25">
      <c r="B21" s="488" t="str">
        <f>'Data Entry 2026'!A21</f>
        <v>225.21 Forms</v>
      </c>
      <c r="C21" s="472" t="str">
        <f>TEXT('Data Entry 2026'!F21,"#,###0.00")&amp;"
"&amp;'Data Entry 2026'!I21</f>
        <v xml:space="preserve">0.00
</v>
      </c>
      <c r="D21" s="472" t="str">
        <f>TEXT('Data Entry 2026'!H21,"#,###0.00")&amp;"
"&amp;'Data Entry 2026'!I21</f>
        <v xml:space="preserve">0.00
</v>
      </c>
      <c r="E21" s="473">
        <f>'Data Entry 2026'!J21</f>
        <v>0</v>
      </c>
      <c r="F21" s="472" t="str">
        <f>TEXT('Data Entry 2026'!O21,"#,###0.00")&amp;"
"&amp;'Data Entry 2026'!R21</f>
        <v xml:space="preserve">0.00
</v>
      </c>
      <c r="G21" s="472" t="str">
        <f>TEXT('Data Entry 2026'!Q21,"#,###0.00")&amp;"
"&amp;'Data Entry 2026'!R21</f>
        <v xml:space="preserve">0.00
</v>
      </c>
      <c r="H21" s="474">
        <f>'Data Entry 2026'!S21</f>
        <v>0</v>
      </c>
    </row>
    <row r="22" spans="2:9" ht="45" x14ac:dyDescent="0.25">
      <c r="B22" s="487" t="str">
        <f>'Data Entry 2026'!A22</f>
        <v xml:space="preserve">—FRA F 6180.57 Rail-highway grade crossing accident/incident report
</v>
      </c>
      <c r="C22" s="476" t="str">
        <f>TEXT('Data Entry 2026'!F22,"#,###0.00")&amp;"
"&amp;'Data Entry 2026'!I22</f>
        <v>2,161.00
forms</v>
      </c>
      <c r="D22" s="476" t="str">
        <f>TEXT('Data Entry 2026'!H22,"#,###0.00")&amp;"
"&amp;'Data Entry 2026'!I22</f>
        <v>2,265.00
forms</v>
      </c>
      <c r="E22" s="477">
        <f>'Data Entry 2026'!J22</f>
        <v>104</v>
      </c>
      <c r="F22" s="476" t="str">
        <f>TEXT('Data Entry 2026'!O22,"#,###0.00")&amp;"
"&amp;'Data Entry 2026'!R22</f>
        <v>4,324.00
hours</v>
      </c>
      <c r="G22" s="476" t="str">
        <f>TEXT('Data Entry 2026'!Q22,"#,###0.00")&amp;"
"&amp;'Data Entry 2026'!R22</f>
        <v>4,530.00
hours</v>
      </c>
      <c r="H22" s="478">
        <f>'Data Entry 2026'!S22</f>
        <v>206</v>
      </c>
      <c r="I22" s="486" t="s">
        <v>219</v>
      </c>
    </row>
    <row r="23" spans="2:9" ht="45" x14ac:dyDescent="0.25">
      <c r="B23" s="487" t="str">
        <f>'Data Entry 2026'!A23</f>
        <v xml:space="preserve">— FRA F 6180.54
Rail Equipment Accident/Incident Report 
</v>
      </c>
      <c r="C23" s="476" t="str">
        <f>TEXT('Data Entry 2026'!F23,"#,###0.00")&amp;"
"&amp;'Data Entry 2026'!I23</f>
        <v>1,699.00
forms</v>
      </c>
      <c r="D23" s="476" t="str">
        <f>TEXT('Data Entry 2026'!H23,"#,###0.00")&amp;"
"&amp;'Data Entry 2026'!I23</f>
        <v>1,771.00
forms</v>
      </c>
      <c r="E23" s="477">
        <f>'Data Entry 2026'!J23</f>
        <v>72</v>
      </c>
      <c r="F23" s="476" t="str">
        <f>TEXT('Data Entry 2026'!O23,"#,###0.00")&amp;"
"&amp;'Data Entry 2026'!R23</f>
        <v>3,455.00
hours</v>
      </c>
      <c r="G23" s="476" t="str">
        <f>TEXT('Data Entry 2026'!Q23,"#,###0.00")&amp;"
"&amp;'Data Entry 2026'!R23</f>
        <v>3,542.00
hours</v>
      </c>
      <c r="H23" s="478">
        <f>'Data Entry 2026'!S23</f>
        <v>87.369999999999891</v>
      </c>
      <c r="I23" s="486" t="s">
        <v>219</v>
      </c>
    </row>
    <row r="24" spans="2:9" ht="30" x14ac:dyDescent="0.25">
      <c r="B24" s="487" t="str">
        <f>'Data Entry 2026'!A24</f>
        <v>—Form FRA F 6180.55 Railroad injury and illness summary</v>
      </c>
      <c r="C24" s="476" t="str">
        <f>TEXT('Data Entry 2026'!F24,"#,###0.00")&amp;"
"&amp;'Data Entry 2026'!I24</f>
        <v>9,408.00
forms</v>
      </c>
      <c r="D24" s="476" t="str">
        <f>TEXT('Data Entry 2026'!H24,"#,###0.00")&amp;"
"&amp;'Data Entry 2026'!I24</f>
        <v>9,408.00
forms</v>
      </c>
      <c r="E24" s="477">
        <f>'Data Entry 2026'!J24</f>
        <v>0</v>
      </c>
      <c r="F24" s="476" t="str">
        <f>TEXT('Data Entry 2026'!O24,"#,###0.00")&amp;"
"&amp;'Data Entry 2026'!R24</f>
        <v>1,568.00
hours</v>
      </c>
      <c r="G24" s="476" t="str">
        <f>TEXT('Data Entry 2026'!Q24,"#,###0.00")&amp;"
"&amp;'Data Entry 2026'!R24</f>
        <v>2,352.00
hours</v>
      </c>
      <c r="H24" s="478">
        <f>'Data Entry 2026'!S24</f>
        <v>784</v>
      </c>
      <c r="I24" s="470" t="s">
        <v>218</v>
      </c>
    </row>
    <row r="25" spans="2:9" ht="30" x14ac:dyDescent="0.25">
      <c r="B25" s="487" t="str">
        <f>'Data Entry 2026'!A25</f>
        <v>—FRA F 6180.55a Railroad Injury and Illness Summary (Continuation Sheet)”</v>
      </c>
      <c r="C25" s="476" t="str">
        <f>TEXT('Data Entry 2026'!F25,"#,###0.00")&amp;"
"&amp;'Data Entry 2026'!I25</f>
        <v>7,040.00
forms</v>
      </c>
      <c r="D25" s="476" t="str">
        <f>TEXT('Data Entry 2026'!H25,"#,###0.00")&amp;"
"&amp;'Data Entry 2026'!I25</f>
        <v>7,282.00
forms</v>
      </c>
      <c r="E25" s="477">
        <f>'Data Entry 2026'!J25</f>
        <v>242</v>
      </c>
      <c r="F25" s="476" t="str">
        <f>TEXT('Data Entry 2026'!O25,"#,###0.00")&amp;"
"&amp;'Data Entry 2026'!R25</f>
        <v>7,040.00
hours</v>
      </c>
      <c r="G25" s="476" t="str">
        <f>TEXT('Data Entry 2026'!Q25,"#,###0.00")&amp;"
"&amp;'Data Entry 2026'!R25</f>
        <v>7,282.00
hours</v>
      </c>
      <c r="H25" s="478">
        <f>'Data Entry 2026'!S25</f>
        <v>242</v>
      </c>
    </row>
    <row r="26" spans="2:9" ht="30" x14ac:dyDescent="0.25">
      <c r="B26" s="487" t="str">
        <f>'Data Entry 2026'!A26</f>
        <v>—FRA F 6180.56 Annual railroad report of employee hours and casualties, by state</v>
      </c>
      <c r="C26" s="476" t="str">
        <f>TEXT('Data Entry 2026'!F26,"#,###0.00")&amp;"
"&amp;'Data Entry 2026'!I26</f>
        <v>784.00
forms</v>
      </c>
      <c r="D26" s="476" t="str">
        <f>TEXT('Data Entry 2026'!H26,"#,###0.00")&amp;"
"&amp;'Data Entry 2026'!I26</f>
        <v>784.00
forms</v>
      </c>
      <c r="E26" s="477">
        <f>'Data Entry 2026'!J26</f>
        <v>0</v>
      </c>
      <c r="F26" s="476" t="str">
        <f>TEXT('Data Entry 2026'!O26,"#,###0.00")&amp;"
"&amp;'Data Entry 2026'!R26</f>
        <v>196.00
hours</v>
      </c>
      <c r="G26" s="476" t="str">
        <f>TEXT('Data Entry 2026'!Q26,"#,###0.00")&amp;"
"&amp;'Data Entry 2026'!R26</f>
        <v>196.00
hours</v>
      </c>
      <c r="H26" s="478">
        <f>'Data Entry 2026'!S26</f>
        <v>0</v>
      </c>
    </row>
    <row r="27" spans="2:9" ht="45" x14ac:dyDescent="0.25">
      <c r="B27" s="487" t="str">
        <f>'Data Entry 2026'!A27</f>
        <v>— FRA F 6180.98 
Railroad employee injury and/or illness record</v>
      </c>
      <c r="C27" s="476" t="str">
        <f>TEXT('Data Entry 2026'!F27,"#,###0.00")&amp;"
"&amp;'Data Entry 2026'!I27</f>
        <v>4,000.00
forms</v>
      </c>
      <c r="D27" s="476" t="str">
        <f>TEXT('Data Entry 2026'!H27,"#,###0.00")&amp;"
"&amp;'Data Entry 2026'!I27</f>
        <v>3,275.00
forms</v>
      </c>
      <c r="E27" s="477">
        <f>'Data Entry 2026'!J27</f>
        <v>-725</v>
      </c>
      <c r="F27" s="476" t="str">
        <f>TEXT('Data Entry 2026'!O27,"#,###0.00")&amp;"
"&amp;'Data Entry 2026'!R27</f>
        <v>4,000.00
hours</v>
      </c>
      <c r="G27" s="476" t="str">
        <f>TEXT('Data Entry 2026'!Q27,"#,###0.00")&amp;"
"&amp;'Data Entry 2026'!R27</f>
        <v>3,275.00
hours</v>
      </c>
      <c r="H27" s="478">
        <f>'Data Entry 2026'!S27</f>
        <v>-725</v>
      </c>
    </row>
    <row r="28" spans="2:9" ht="30" x14ac:dyDescent="0.25">
      <c r="B28" s="487" t="str">
        <f>'Data Entry 2026'!A28</f>
        <v>—Copies of forms to employees</v>
      </c>
      <c r="C28" s="476" t="str">
        <f>TEXT('Data Entry 2026'!F28,"#,###0.00")&amp;"
"&amp;'Data Entry 2026'!I28</f>
        <v>4.00
form copies</v>
      </c>
      <c r="D28" s="476" t="str">
        <f>TEXT('Data Entry 2026'!H28,"#,###0.00")&amp;"
"&amp;'Data Entry 2026'!I28</f>
        <v>0.00
form copies</v>
      </c>
      <c r="E28" s="477">
        <f>'Data Entry 2026'!J28</f>
        <v>-4</v>
      </c>
      <c r="F28" s="476" t="str">
        <f>TEXT('Data Entry 2026'!O28,"#,###0.00")&amp;"
"&amp;'Data Entry 2026'!R28</f>
        <v>0.12
hours</v>
      </c>
      <c r="G28" s="476" t="str">
        <f>TEXT('Data Entry 2026'!Q28,"#,###0.00")&amp;"
"&amp;'Data Entry 2026'!R28</f>
        <v>0.00
hours</v>
      </c>
      <c r="H28" s="478">
        <f>'Data Entry 2026'!S28</f>
        <v>-0.12</v>
      </c>
      <c r="I28" s="470" t="s">
        <v>217</v>
      </c>
    </row>
    <row r="29" spans="2:9" ht="30" x14ac:dyDescent="0.25">
      <c r="B29" s="487" t="str">
        <f>'Data Entry 2026'!A29</f>
        <v>— FRA F 6180.97 initial rail equipment accident/incident record</v>
      </c>
      <c r="C29" s="476" t="str">
        <f>TEXT('Data Entry 2026'!F29,"#,###0.00")&amp;"
"&amp;'Data Entry 2026'!I29</f>
        <v>10,194.00
forms</v>
      </c>
      <c r="D29" s="476" t="str">
        <f>TEXT('Data Entry 2026'!H29,"#,###0.00")&amp;"
"&amp;'Data Entry 2026'!I29</f>
        <v>10,194.00
forms</v>
      </c>
      <c r="E29" s="477">
        <f>'Data Entry 2026'!J29</f>
        <v>0</v>
      </c>
      <c r="F29" s="476" t="str">
        <f>TEXT('Data Entry 2026'!O29,"#,###0.00")&amp;"
"&amp;'Data Entry 2026'!R29</f>
        <v>5,097.00
hours</v>
      </c>
      <c r="G29" s="476" t="str">
        <f>TEXT('Data Entry 2026'!Q29,"#,###0.00")&amp;"
"&amp;'Data Entry 2026'!R29</f>
        <v>5,097.00
hours</v>
      </c>
      <c r="H29" s="478">
        <f>'Data Entry 2026'!S29</f>
        <v>0</v>
      </c>
    </row>
    <row r="30" spans="2:9" ht="30" x14ac:dyDescent="0.25">
      <c r="B30" s="487" t="str">
        <f>'Data Entry 2026'!A30</f>
        <v>—Completion of Form FRA F 6180.97 because of rail equipment involvement</v>
      </c>
      <c r="C30" s="490" t="str">
        <f>'Data Entry 2026'!D30</f>
        <v>FRA anticipates zero railroad submissions during this 3-year ICR period.</v>
      </c>
      <c r="D30" s="476" t="str">
        <f>TEXT('Data Entry 2026'!H30,"#,###0.00")&amp;"
"&amp;'Data Entry 2026'!I30</f>
        <v xml:space="preserve">0.00
</v>
      </c>
      <c r="E30" s="477">
        <f>'Data Entry 2026'!J30</f>
        <v>0</v>
      </c>
      <c r="F30" s="476" t="str">
        <f>TEXT('Data Entry 2026'!O30,"#,###0.00")&amp;"
"&amp;'Data Entry 2026'!R30</f>
        <v xml:space="preserve">0.00
</v>
      </c>
      <c r="G30" s="476" t="str">
        <f>TEXT('Data Entry 2026'!Q30,"#,###0.00")&amp;"
"&amp;'Data Entry 2026'!R30</f>
        <v xml:space="preserve">0.00
</v>
      </c>
      <c r="H30" s="478">
        <f>'Data Entry 2026'!S30</f>
        <v>0</v>
      </c>
    </row>
    <row r="31" spans="2:9" ht="45" x14ac:dyDescent="0.25">
      <c r="B31" s="487" t="str">
        <f>'Data Entry 2026'!A31</f>
        <v>—Alternative record for illnesses claimed to be work related—Form FRA F 6180.107</v>
      </c>
      <c r="C31" s="476" t="str">
        <f>TEXT('Data Entry 2026'!F31,"#,###0.00")&amp;"
"&amp;'Data Entry 2026'!I31</f>
        <v>150.00
forms</v>
      </c>
      <c r="D31" s="476" t="str">
        <f>TEXT('Data Entry 2026'!H31,"#,###0.00")&amp;"
"&amp;'Data Entry 2026'!I31</f>
        <v>0.00
forms</v>
      </c>
      <c r="E31" s="477">
        <f>'Data Entry 2026'!J31</f>
        <v>-150</v>
      </c>
      <c r="F31" s="476" t="str">
        <f>TEXT('Data Entry 2026'!O31,"#,###0.00")&amp;"
"&amp;'Data Entry 2026'!R31</f>
        <v>187.50
hours</v>
      </c>
      <c r="G31" s="476" t="str">
        <f>TEXT('Data Entry 2026'!Q31,"#,###0.00")&amp;"
"&amp;'Data Entry 2026'!R31</f>
        <v>0.00
hours</v>
      </c>
      <c r="H31" s="478">
        <f>'Data Entry 2026'!S31</f>
        <v>-188</v>
      </c>
      <c r="I31" s="471" t="s">
        <v>220</v>
      </c>
    </row>
    <row r="32" spans="2:9" ht="75" x14ac:dyDescent="0.25">
      <c r="B32" s="487" t="str">
        <f>'Data Entry 2026'!A32</f>
        <v>—Highway User Statement—RR cover letter and Form FRA F 6180.150 sent out to potentially injured travelers involved in a highway-rail grade crossing accident/incident</v>
      </c>
      <c r="C32" s="476" t="str">
        <f>TEXT('Data Entry 2026'!F32,"#,###0.00")&amp;"
"&amp;'Data Entry 2026'!I32</f>
        <v>721.00
letters/forms</v>
      </c>
      <c r="D32" s="476" t="str">
        <f>TEXT('Data Entry 2026'!H32,"#,###0.00")&amp;"
"&amp;'Data Entry 2026'!I32</f>
        <v>0.00
letters/forms</v>
      </c>
      <c r="E32" s="477">
        <f>'Data Entry 2026'!J32</f>
        <v>-721</v>
      </c>
      <c r="F32" s="476" t="str">
        <f>TEXT('Data Entry 2026'!O32,"#,###0.00")&amp;"
"&amp;'Data Entry 2026'!R32</f>
        <v>600.83
hours</v>
      </c>
      <c r="G32" s="476" t="str">
        <f>TEXT('Data Entry 2026'!Q32,"#,###0.00")&amp;"
"&amp;'Data Entry 2026'!R32</f>
        <v>0.00
hours</v>
      </c>
      <c r="H32" s="478">
        <f>'Data Entry 2026'!S32</f>
        <v>-600.83000000000004</v>
      </c>
      <c r="I32" s="471" t="s">
        <v>220</v>
      </c>
    </row>
    <row r="33" spans="2:9" ht="30" x14ac:dyDescent="0.25">
      <c r="B33" s="487" t="str">
        <f>'Data Entry 2026'!A33</f>
        <v>—Form FRA F 6180.150 completed by highway user and sent back to railroad</v>
      </c>
      <c r="C33" s="476" t="str">
        <f>TEXT('Data Entry 2026'!F33,"#,###0.00")&amp;"
"&amp;'Data Entry 2026'!I33</f>
        <v>117.00
forms</v>
      </c>
      <c r="D33" s="476" t="str">
        <f>TEXT('Data Entry 2026'!H33,"#,###0.00")&amp;"
"&amp;'Data Entry 2026'!I33</f>
        <v>0.00
forms</v>
      </c>
      <c r="E33" s="477">
        <f>'Data Entry 2026'!J33</f>
        <v>-117</v>
      </c>
      <c r="F33" s="476" t="str">
        <f>TEXT('Data Entry 2026'!O33,"#,###0.00")&amp;"
"&amp;'Data Entry 2026'!R33</f>
        <v>87.75
hours</v>
      </c>
      <c r="G33" s="476" t="str">
        <f>TEXT('Data Entry 2026'!Q33,"#,###0.00")&amp;"
"&amp;'Data Entry 2026'!R33</f>
        <v>0.00
hours</v>
      </c>
      <c r="H33" s="478">
        <f>'Data Entry 2026'!S33</f>
        <v>-87.75</v>
      </c>
      <c r="I33" s="471" t="s">
        <v>220</v>
      </c>
    </row>
    <row r="34" spans="2:9" ht="15" customHeight="1" x14ac:dyDescent="0.25">
      <c r="B34" s="488" t="str">
        <f>'Data Entry 2026'!A34</f>
        <v>225.25 Recordkeeping</v>
      </c>
      <c r="C34" s="472" t="str">
        <f>TEXT('Data Entry 2026'!F34,"#,###0.00")&amp;"
"&amp;'Data Entry 2026'!I34</f>
        <v xml:space="preserve">0.00
</v>
      </c>
      <c r="D34" s="472" t="str">
        <f>TEXT('Data Entry 2026'!H34,"#,###0.00")&amp;"
"&amp;'Data Entry 2026'!I34</f>
        <v xml:space="preserve">0.00
</v>
      </c>
      <c r="E34" s="473">
        <f>'Data Entry 2026'!J34</f>
        <v>0</v>
      </c>
      <c r="F34" s="472" t="str">
        <f>TEXT('Data Entry 2026'!O34,"#,###0.00")&amp;"
"&amp;'Data Entry 2026'!R34</f>
        <v xml:space="preserve">0.00
</v>
      </c>
      <c r="G34" s="472" t="str">
        <f>TEXT('Data Entry 2026'!Q34,"#,###0.00")&amp;"
"&amp;'Data Entry 2026'!R34</f>
        <v xml:space="preserve">0.00
</v>
      </c>
      <c r="H34" s="474">
        <f>'Data Entry 2026'!S34</f>
        <v>0</v>
      </c>
    </row>
    <row r="35" spans="2:9" ht="30" x14ac:dyDescent="0.25">
      <c r="B35" s="475" t="str">
        <f>'Data Entry 2026'!A35</f>
        <v>—(h) Posting of monthly summary
(Revised language no change to burden)</v>
      </c>
      <c r="C35" s="476" t="str">
        <f>TEXT('Data Entry 2026'!F35,"#,###0.00")&amp;"
"&amp;'Data Entry 2026'!I35</f>
        <v>9,408.00
lists</v>
      </c>
      <c r="D35" s="476" t="str">
        <f>TEXT('Data Entry 2026'!H35,"#,###0.00")&amp;"
"&amp;'Data Entry 2026'!I35</f>
        <v>9,408.00
lists</v>
      </c>
      <c r="E35" s="477">
        <f>'Data Entry 2026'!J35</f>
        <v>0</v>
      </c>
      <c r="F35" s="476" t="str">
        <f>TEXT('Data Entry 2026'!O35,"#,###0.00")&amp;"
"&amp;'Data Entry 2026'!R35</f>
        <v>784.00
hours</v>
      </c>
      <c r="G35" s="476" t="str">
        <f>TEXT('Data Entry 2026'!Q35,"#,###0.00")&amp;"
"&amp;'Data Entry 2026'!R35</f>
        <v>627.20
hours</v>
      </c>
      <c r="H35" s="478">
        <f>'Data Entry 2026'!S35</f>
        <v>-156.79999999999995</v>
      </c>
      <c r="I35" s="469" t="s">
        <v>237</v>
      </c>
    </row>
    <row r="36" spans="2:9" ht="18" customHeight="1" x14ac:dyDescent="0.25">
      <c r="B36" s="488" t="str">
        <f>'Data Entry 2026'!A36</f>
        <v>225.27 Retention of records</v>
      </c>
      <c r="C36" s="472" t="str">
        <f>TEXT('Data Entry 2026'!F36,"#,###0.00")&amp;"
"&amp;'Data Entry 2026'!I36</f>
        <v xml:space="preserve">0.00
</v>
      </c>
      <c r="D36" s="472" t="str">
        <f>TEXT('Data Entry 2026'!H36,"#,###0.00")&amp;"
"&amp;'Data Entry 2026'!I36</f>
        <v xml:space="preserve">0.00
</v>
      </c>
      <c r="E36" s="473">
        <f>'Data Entry 2026'!J36</f>
        <v>0</v>
      </c>
      <c r="F36" s="472" t="str">
        <f>TEXT('Data Entry 2026'!O36,"#,###0.00")&amp;"
"&amp;'Data Entry 2026'!R36</f>
        <v xml:space="preserve">0.00
</v>
      </c>
      <c r="G36" s="472" t="str">
        <f>TEXT('Data Entry 2026'!Q36,"#,###0.00")&amp;"
"&amp;'Data Entry 2026'!R36</f>
        <v xml:space="preserve">0.00
</v>
      </c>
      <c r="H36" s="474">
        <f>'Data Entry 2026'!S36</f>
        <v>0</v>
      </c>
    </row>
    <row r="37" spans="2:9" ht="30" x14ac:dyDescent="0.25">
      <c r="B37" s="487" t="str">
        <f>'Data Entry 2026'!A37</f>
        <v>—(a)(1) Retention of records (FRA F 6180.98)</v>
      </c>
      <c r="C37" s="476" t="str">
        <f>TEXT('Data Entry 2026'!F37,"#,###0.00")&amp;"
"&amp;'Data Entry 2026'!I37</f>
        <v>7,500.00
records</v>
      </c>
      <c r="D37" s="476" t="str">
        <f>TEXT('Data Entry 2026'!H37,"#,###0.00")&amp;"
"&amp;'Data Entry 2026'!I37</f>
        <v>0.00
records</v>
      </c>
      <c r="E37" s="477">
        <f>'Data Entry 2026'!J37</f>
        <v>-7500</v>
      </c>
      <c r="F37" s="476" t="str">
        <f>TEXT('Data Entry 2026'!O37,"#,###0.00")&amp;"
"&amp;'Data Entry 2026'!R37</f>
        <v>250.00
hours</v>
      </c>
      <c r="G37" s="476" t="str">
        <f>TEXT('Data Entry 2026'!Q37,"#,###0.00")&amp;"
"&amp;'Data Entry 2026'!R37</f>
        <v>0.00
hours</v>
      </c>
      <c r="H37" s="478">
        <f>'Data Entry 2026'!S37</f>
        <v>-250</v>
      </c>
      <c r="I37" s="471" t="s">
        <v>220</v>
      </c>
    </row>
    <row r="38" spans="2:9" ht="30" hidden="1" x14ac:dyDescent="0.25">
      <c r="B38" s="487" t="str">
        <f>'Data Entry 2026'!A38</f>
        <v>—Record of Form FRA F 6180.107s</v>
      </c>
      <c r="C38" s="476" t="str">
        <f>TEXT('Data Entry 2026'!F38,"#,###0.00")&amp;"
"&amp;'Data Entry 2026'!I38</f>
        <v xml:space="preserve">0.00
</v>
      </c>
      <c r="D38" s="476" t="str">
        <f>TEXT('Data Entry 2026'!H38,"#,###0.00")&amp;"
"&amp;'Data Entry 2026'!I38</f>
        <v xml:space="preserve">0.00
</v>
      </c>
      <c r="E38" s="477">
        <f>'Data Entry 2026'!J38</f>
        <v>0</v>
      </c>
      <c r="F38" s="476" t="str">
        <f>TEXT('Data Entry 2026'!O38,"#,###0.00")&amp;"
"&amp;'Data Entry 2026'!R38</f>
        <v xml:space="preserve">0.00
</v>
      </c>
      <c r="G38" s="476" t="str">
        <f>TEXT('Data Entry 2026'!Q38,"#,###0.00")&amp;"
"&amp;'Data Entry 2026'!R38</f>
        <v xml:space="preserve">0.00
</v>
      </c>
      <c r="H38" s="478">
        <f>'Data Entry 2026'!S38</f>
        <v>0</v>
      </c>
    </row>
    <row r="39" spans="2:9" ht="30" x14ac:dyDescent="0.25">
      <c r="B39" s="487" t="str">
        <f>'Data Entry 2026'!A39</f>
        <v xml:space="preserve">—Record of Monthly Listing of injuries and illnesses </v>
      </c>
      <c r="C39" s="476" t="str">
        <f>TEXT('Data Entry 2026'!F39,"#,###0.00")&amp;"
"&amp;'Data Entry 2026'!I39</f>
        <v>9,408.00
records</v>
      </c>
      <c r="D39" s="476" t="str">
        <f>TEXT('Data Entry 2026'!H39,"#,###0.00")&amp;"
"&amp;'Data Entry 2026'!I39</f>
        <v>0.00
records</v>
      </c>
      <c r="E39" s="477">
        <f>'Data Entry 2026'!J39</f>
        <v>-9408</v>
      </c>
      <c r="F39" s="476" t="str">
        <f>TEXT('Data Entry 2026'!O39,"#,###0.00")&amp;"
"&amp;'Data Entry 2026'!R39</f>
        <v>313.60
hours</v>
      </c>
      <c r="G39" s="476" t="str">
        <f>TEXT('Data Entry 2026'!Q39,"#,###0.00")&amp;"
"&amp;'Data Entry 2026'!R39</f>
        <v>0.00
hours</v>
      </c>
      <c r="H39" s="478">
        <f>'Data Entry 2026'!S39</f>
        <v>-313.60000000000002</v>
      </c>
      <c r="I39" s="471" t="s">
        <v>220</v>
      </c>
    </row>
    <row r="40" spans="2:9" ht="45" x14ac:dyDescent="0.25">
      <c r="B40" s="487" t="str">
        <f>'Data Entry 2026'!A40</f>
        <v>— (a)(3)Record of Initial Rail Equipment Accident/Incident Record (FRA F 6180.97)</v>
      </c>
      <c r="C40" s="476" t="str">
        <f>TEXT('Data Entry 2026'!F40,"#,###0.00")&amp;"
"&amp;'Data Entry 2026'!I40</f>
        <v>10,194.00
records</v>
      </c>
      <c r="D40" s="476" t="str">
        <f>TEXT('Data Entry 2026'!H40,"#,###0.00")&amp;"
"&amp;'Data Entry 2026'!I40</f>
        <v>0.00
records</v>
      </c>
      <c r="E40" s="477">
        <f>'Data Entry 2026'!J40</f>
        <v>-10194</v>
      </c>
      <c r="F40" s="476" t="str">
        <f>TEXT('Data Entry 2026'!O40,"#,###0.00")&amp;"
"&amp;'Data Entry 2026'!R40</f>
        <v>339.80
hours</v>
      </c>
      <c r="G40" s="476" t="str">
        <f>TEXT('Data Entry 2026'!Q40,"#,###0.00")&amp;"
"&amp;'Data Entry 2026'!R40</f>
        <v>0.00
hours</v>
      </c>
      <c r="H40" s="478">
        <f>'Data Entry 2026'!S40</f>
        <v>-339.8</v>
      </c>
      <c r="I40" s="471" t="s">
        <v>220</v>
      </c>
    </row>
    <row r="41" spans="2:9" ht="30" x14ac:dyDescent="0.25">
      <c r="B41" s="487" t="str">
        <f>'Data Entry 2026'!A41</f>
        <v>—(a)(4) Record of Employee Human Factor Attachments (FRA F 6180.81)</v>
      </c>
      <c r="C41" s="476" t="str">
        <f>TEXT('Data Entry 2026'!F41,"#,###0.00")&amp;"
"&amp;'Data Entry 2026'!I41</f>
        <v>1,464.00
records</v>
      </c>
      <c r="D41" s="476" t="str">
        <f>TEXT('Data Entry 2026'!H41,"#,###0.00")&amp;"
"&amp;'Data Entry 2026'!I41</f>
        <v>0.00
records</v>
      </c>
      <c r="E41" s="477">
        <f>'Data Entry 2026'!J41</f>
        <v>-1464</v>
      </c>
      <c r="F41" s="476" t="str">
        <f>TEXT('Data Entry 2026'!O41,"#,###0.00")&amp;"
"&amp;'Data Entry 2026'!R41</f>
        <v>48.80
hours</v>
      </c>
      <c r="G41" s="476" t="str">
        <f>TEXT('Data Entry 2026'!Q41,"#,###0.00")&amp;"
"&amp;'Data Entry 2026'!R41</f>
        <v>0.00
hours</v>
      </c>
      <c r="H41" s="478">
        <f>'Data Entry 2026'!S41</f>
        <v>-48.8</v>
      </c>
      <c r="I41" s="471" t="s">
        <v>220</v>
      </c>
    </row>
    <row r="42" spans="2:9" ht="13.5" hidden="1" customHeight="1" x14ac:dyDescent="0.25">
      <c r="B42" s="488" t="str">
        <f>'Data Entry 2026'!A42</f>
        <v>225.33 Internal control plans</v>
      </c>
      <c r="C42" s="472" t="str">
        <f>TEXT('Data Entry 2026'!F42,"#,###0.00")&amp;"
"&amp;'Data Entry 2026'!I42</f>
        <v xml:space="preserve">0.00
</v>
      </c>
      <c r="D42" s="472" t="str">
        <f>TEXT('Data Entry 2026'!H42,"#,###0.00")&amp;"
"&amp;'Data Entry 2026'!I42</f>
        <v xml:space="preserve">0.00
</v>
      </c>
      <c r="E42" s="473">
        <f>'Data Entry 2026'!J42</f>
        <v>0</v>
      </c>
      <c r="F42" s="472" t="str">
        <f>TEXT('Data Entry 2026'!O42,"#,###0.00")&amp;"
"&amp;'Data Entry 2026'!R42</f>
        <v xml:space="preserve">0.00
</v>
      </c>
      <c r="G42" s="472" t="str">
        <f>TEXT('Data Entry 2026'!Q42,"#,###0.00")&amp;"
"&amp;'Data Entry 2026'!R42</f>
        <v xml:space="preserve">0.00
</v>
      </c>
      <c r="H42" s="474">
        <f>'Data Entry 2026'!S42</f>
        <v>0</v>
      </c>
    </row>
    <row r="43" spans="2:9" ht="30" hidden="1" x14ac:dyDescent="0.25">
      <c r="B43" s="487" t="str">
        <f>'Data Entry 2026'!A43</f>
        <v>—Internal Control Plan amendments</v>
      </c>
      <c r="C43" s="476" t="str">
        <f>TEXT('Data Entry 2026'!F43,"#,###0.00")&amp;"
"&amp;'Data Entry 2026'!I43</f>
        <v>10.00
amendments</v>
      </c>
      <c r="D43" s="476" t="str">
        <f>TEXT('Data Entry 2026'!H43,"#,###0.00")&amp;"
"&amp;'Data Entry 2026'!I43</f>
        <v>10.00
amendments</v>
      </c>
      <c r="E43" s="477">
        <f>'Data Entry 2026'!J43</f>
        <v>0</v>
      </c>
      <c r="F43" s="476" t="str">
        <f>TEXT('Data Entry 2026'!O43,"#,###0.00")&amp;"
"&amp;'Data Entry 2026'!R43</f>
        <v>60.00
hours</v>
      </c>
      <c r="G43" s="476" t="str">
        <f>TEXT('Data Entry 2026'!Q43,"#,###0.00")&amp;"
"&amp;'Data Entry 2026'!R43</f>
        <v>60.00
hours</v>
      </c>
      <c r="H43" s="478">
        <f>'Data Entry 2026'!S43</f>
        <v>0</v>
      </c>
    </row>
    <row r="44" spans="2:9" ht="13.5" hidden="1" customHeight="1" x14ac:dyDescent="0.25">
      <c r="B44" s="488" t="str">
        <f>'Data Entry 2026'!A44</f>
        <v>225.35 Access to records and reports</v>
      </c>
      <c r="C44" s="472" t="str">
        <f>TEXT('Data Entry 2026'!F44,"#,###0.00")&amp;"
"&amp;'Data Entry 2026'!I44</f>
        <v xml:space="preserve">0.00
</v>
      </c>
      <c r="D44" s="472" t="str">
        <f>TEXT('Data Entry 2026'!H44,"#,###0.00")&amp;"
"&amp;'Data Entry 2026'!I44</f>
        <v xml:space="preserve">0.00
</v>
      </c>
      <c r="E44" s="473">
        <f>'Data Entry 2026'!J44</f>
        <v>0</v>
      </c>
      <c r="F44" s="472" t="str">
        <f>TEXT('Data Entry 2026'!O44,"#,###0.00")&amp;"
"&amp;'Data Entry 2026'!R44</f>
        <v xml:space="preserve">0.00
</v>
      </c>
      <c r="G44" s="472" t="str">
        <f>TEXT('Data Entry 2026'!Q44,"#,###0.00")&amp;"
"&amp;'Data Entry 2026'!R44</f>
        <v xml:space="preserve">0.00
</v>
      </c>
      <c r="H44" s="474">
        <f>'Data Entry 2026'!S44</f>
        <v>0</v>
      </c>
    </row>
    <row r="45" spans="2:9" ht="30" hidden="1" x14ac:dyDescent="0.25">
      <c r="B45" s="475" t="str">
        <f>'Data Entry 2026'!A45</f>
        <v>—Records list for access to records and reports</v>
      </c>
      <c r="C45" s="476" t="str">
        <f>TEXT('Data Entry 2026'!F45,"#,###0.00")&amp;"
"&amp;'Data Entry 2026'!I45</f>
        <v>784.00
lists</v>
      </c>
      <c r="D45" s="476" t="str">
        <f>TEXT('Data Entry 2026'!H45,"#,###0.00")&amp;"
"&amp;'Data Entry 2026'!I45</f>
        <v>784.00
lists</v>
      </c>
      <c r="E45" s="477">
        <f>'Data Entry 2026'!J45</f>
        <v>0</v>
      </c>
      <c r="F45" s="476" t="str">
        <f>TEXT('Data Entry 2026'!O45,"#,###0.00")&amp;"
"&amp;'Data Entry 2026'!R45</f>
        <v>261.33
hours</v>
      </c>
      <c r="G45" s="476" t="str">
        <f>TEXT('Data Entry 2026'!Q45,"#,###0.00")&amp;"
"&amp;'Data Entry 2026'!R45</f>
        <v>261.33
hours</v>
      </c>
      <c r="H45" s="478">
        <f>'Data Entry 2026'!S45</f>
        <v>0</v>
      </c>
    </row>
    <row r="46" spans="2:9" ht="30" x14ac:dyDescent="0.25">
      <c r="B46" s="485" t="str">
        <f>'Data Entry 2026'!A46</f>
        <v>225.37 Optical media transfer electronic submission</v>
      </c>
      <c r="C46" s="472" t="str">
        <f>TEXT('Data Entry 2026'!F46,"#,###0.00")&amp;"
"&amp;'Data Entry 2026'!I46</f>
        <v xml:space="preserve">0.00
</v>
      </c>
      <c r="D46" s="472" t="str">
        <f>TEXT('Data Entry 2026'!H46,"#,###0.00")&amp;"
"&amp;'Data Entry 2026'!I46</f>
        <v xml:space="preserve">0.00
</v>
      </c>
      <c r="E46" s="473">
        <f>'Data Entry 2026'!J46</f>
        <v>0</v>
      </c>
      <c r="F46" s="472" t="str">
        <f>TEXT('Data Entry 2026'!O46,"#,###0.00")&amp;"
"&amp;'Data Entry 2026'!R46</f>
        <v xml:space="preserve">0.00
</v>
      </c>
      <c r="G46" s="472" t="str">
        <f>TEXT('Data Entry 2026'!Q46,"#,###0.00")&amp;"
"&amp;'Data Entry 2026'!R46</f>
        <v xml:space="preserve">0.00
</v>
      </c>
      <c r="H46" s="474">
        <f>'Data Entry 2026'!S46</f>
        <v>0</v>
      </c>
    </row>
    <row r="47" spans="2:9" ht="30" hidden="1" x14ac:dyDescent="0.25">
      <c r="B47" s="489" t="str">
        <f>'Data Entry 2026'!A47</f>
        <v>—(a) Transfer of reports, updates, and amendments</v>
      </c>
      <c r="C47" s="472" t="str">
        <f>TEXT('Data Entry 2026'!F47,"#,###0.00")&amp;"
"&amp;'Data Entry 2026'!I47</f>
        <v xml:space="preserve">0.00
</v>
      </c>
      <c r="D47" s="472" t="str">
        <f>TEXT('Data Entry 2026'!H47,"#,###0.00")&amp;"
"&amp;'Data Entry 2026'!I47</f>
        <v xml:space="preserve">0.00
</v>
      </c>
      <c r="E47" s="473">
        <f>'Data Entry 2026'!J47</f>
        <v>0</v>
      </c>
      <c r="F47" s="472" t="str">
        <f>TEXT('Data Entry 2026'!O47,"#,###0.00")&amp;"
"&amp;'Data Entry 2026'!R47</f>
        <v xml:space="preserve">0.00
</v>
      </c>
      <c r="G47" s="472" t="str">
        <f>TEXT('Data Entry 2026'!Q47,"#,###0.00")&amp;"
"&amp;'Data Entry 2026'!R47</f>
        <v xml:space="preserve">0.00
</v>
      </c>
      <c r="H47" s="474">
        <f>'Data Entry 2026'!S47</f>
        <v>0</v>
      </c>
    </row>
    <row r="48" spans="2:9" ht="30" x14ac:dyDescent="0.25">
      <c r="B48" s="475" t="str">
        <f>'Data Entry 2026'!A48</f>
        <v xml:space="preserve">—(c ) Hard copy of  electronic receipt of submissions </v>
      </c>
      <c r="C48" s="476" t="str">
        <f>TEXT('Data Entry 2026'!F48,"#,###0.00")&amp;"
"&amp;'Data Entry 2026'!I48</f>
        <v>4,704.00
submissions</v>
      </c>
      <c r="D48" s="476" t="str">
        <f>TEXT('Data Entry 2026'!H48,"#,###0.00")&amp;"
"&amp;'Data Entry 2026'!I48</f>
        <v>5,640.00
submissions</v>
      </c>
      <c r="E48" s="477">
        <f>'Data Entry 2026'!J48</f>
        <v>936</v>
      </c>
      <c r="F48" s="476" t="str">
        <f>TEXT('Data Entry 2026'!O48,"#,###0.00")&amp;"
"&amp;'Data Entry 2026'!R48</f>
        <v>235.20
hours</v>
      </c>
      <c r="G48" s="476" t="str">
        <f>TEXT('Data Entry 2026'!Q48,"#,###0.00")&amp;"
"&amp;'Data Entry 2026'!R48</f>
        <v>282.00
hours</v>
      </c>
      <c r="H48" s="478">
        <f>'Data Entry 2026'!S48</f>
        <v>46.800000000000011</v>
      </c>
    </row>
    <row r="49" spans="2:9" ht="30" x14ac:dyDescent="0.25">
      <c r="B49" s="481" t="str">
        <f>'Data Entry 2026'!A49</f>
        <v>Totals</v>
      </c>
      <c r="C49" s="479" t="str">
        <f>TEXT('Data Entry 2026'!F49,"#,###0.00")&amp;"
"&amp;'Data Entry 2026'!I49</f>
        <v>88,176.33
responses</v>
      </c>
      <c r="D49" s="479" t="str">
        <f>TEXT('Data Entry 2026'!H49,"#,###0.00")&amp;"
"&amp;'Data Entry 2026'!I49</f>
        <v>55,077.33
responses</v>
      </c>
      <c r="E49" s="480">
        <f>'Data Entry 2026'!J49</f>
        <v>-33099</v>
      </c>
      <c r="F49" s="476" t="str">
        <f>TEXT('Data Entry 2026'!O49,"#,###0.00")&amp;"
"&amp;'Data Entry 2026'!R49</f>
        <v>30,284.00
hours</v>
      </c>
      <c r="G49" s="476" t="str">
        <f>TEXT('Data Entry 2026'!Q49,"#,###0.00")&amp;"
"&amp;'Data Entry 2026'!R49</f>
        <v>28,708.31
hours</v>
      </c>
      <c r="H49" s="560">
        <f>'Data Entry 2026'!S49</f>
        <v>-1575.7</v>
      </c>
    </row>
    <row r="51" spans="2:9" x14ac:dyDescent="0.25">
      <c r="I51" s="469" t="s">
        <v>252</v>
      </c>
    </row>
    <row r="53" spans="2:9" x14ac:dyDescent="0.25">
      <c r="E53" s="469" t="s">
        <v>244</v>
      </c>
    </row>
    <row r="54" spans="2:9" x14ac:dyDescent="0.25">
      <c r="B54" s="470" t="s">
        <v>229</v>
      </c>
      <c r="C54" s="501"/>
      <c r="E54" s="502">
        <v>-29554</v>
      </c>
    </row>
    <row r="55" spans="2:9" x14ac:dyDescent="0.25">
      <c r="E55" s="502">
        <v>-1986</v>
      </c>
    </row>
    <row r="56" spans="2:9" x14ac:dyDescent="0.25">
      <c r="B56" s="470" t="s">
        <v>230</v>
      </c>
      <c r="C56" s="501"/>
      <c r="E56" s="502">
        <v>-3545</v>
      </c>
    </row>
    <row r="57" spans="2:9" x14ac:dyDescent="0.25">
      <c r="E57" s="502">
        <v>410</v>
      </c>
    </row>
    <row r="59" spans="2:9" x14ac:dyDescent="0.25">
      <c r="B59" s="470" t="s">
        <v>231</v>
      </c>
      <c r="C59" s="502"/>
      <c r="E59" s="502">
        <f>E54+E56</f>
        <v>-33099</v>
      </c>
    </row>
    <row r="60" spans="2:9" x14ac:dyDescent="0.25">
      <c r="B60" s="470" t="s">
        <v>232</v>
      </c>
      <c r="C60" s="502"/>
      <c r="E60" s="502">
        <f>E55+E57</f>
        <v>-1576</v>
      </c>
    </row>
  </sheetData>
  <mergeCells count="3">
    <mergeCell ref="C2:E2"/>
    <mergeCell ref="F2:H2"/>
    <mergeCell ref="B2:B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E34BB-40D0-47CD-945E-BCA5F4F06C50}">
  <dimension ref="A1:I16"/>
  <sheetViews>
    <sheetView workbookViewId="0">
      <selection activeCell="G22" sqref="G22"/>
    </sheetView>
  </sheetViews>
  <sheetFormatPr defaultColWidth="21.140625" defaultRowHeight="12.75" x14ac:dyDescent="0.2"/>
  <cols>
    <col min="1" max="1" width="21.140625" style="497"/>
    <col min="2" max="2" width="30.7109375" style="1" customWidth="1"/>
    <col min="3" max="3" width="10.28515625" style="1" customWidth="1"/>
    <col min="4" max="4" width="11.5703125" style="497" customWidth="1"/>
    <col min="5" max="6" width="10.140625" style="497" customWidth="1"/>
    <col min="7" max="7" width="11.28515625" style="497" customWidth="1"/>
    <col min="8" max="8" width="10.140625" style="497" customWidth="1"/>
    <col min="9" max="9" width="44.28515625" style="497" customWidth="1"/>
    <col min="10" max="16384" width="21.140625" style="497"/>
  </cols>
  <sheetData>
    <row r="1" spans="1:9" x14ac:dyDescent="0.2">
      <c r="A1" s="497" t="s">
        <v>238</v>
      </c>
    </row>
    <row r="3" spans="1:9" ht="28.5" customHeight="1" x14ac:dyDescent="0.2">
      <c r="B3" s="591" t="s">
        <v>1</v>
      </c>
      <c r="C3" s="593" t="s">
        <v>226</v>
      </c>
      <c r="D3" s="594"/>
      <c r="E3" s="595"/>
      <c r="F3" s="596" t="s">
        <v>227</v>
      </c>
      <c r="G3" s="597"/>
      <c r="H3" s="598"/>
      <c r="I3" s="599" t="s">
        <v>241</v>
      </c>
    </row>
    <row r="4" spans="1:9" x14ac:dyDescent="0.2">
      <c r="B4" s="592"/>
      <c r="C4" s="309" t="s">
        <v>148</v>
      </c>
      <c r="D4" s="540" t="s">
        <v>149</v>
      </c>
      <c r="E4" s="540" t="s">
        <v>12</v>
      </c>
      <c r="F4" s="540" t="s">
        <v>148</v>
      </c>
      <c r="G4" s="540" t="s">
        <v>149</v>
      </c>
      <c r="H4" s="531" t="s">
        <v>12</v>
      </c>
      <c r="I4" s="599"/>
    </row>
    <row r="5" spans="1:9" x14ac:dyDescent="0.2">
      <c r="B5" s="534" t="s">
        <v>239</v>
      </c>
      <c r="C5" s="535"/>
      <c r="D5" s="536"/>
      <c r="E5" s="536"/>
      <c r="F5" s="536"/>
      <c r="G5" s="536"/>
      <c r="H5" s="537"/>
    </row>
    <row r="6" spans="1:9" ht="38.25" x14ac:dyDescent="0.2">
      <c r="B6" s="46" t="s">
        <v>75</v>
      </c>
      <c r="C6" s="58">
        <v>150</v>
      </c>
      <c r="D6" s="525">
        <v>0</v>
      </c>
      <c r="E6" s="525">
        <v>-150</v>
      </c>
      <c r="F6" s="525">
        <v>187.5</v>
      </c>
      <c r="G6" s="525">
        <v>0</v>
      </c>
      <c r="H6" s="525">
        <v>-187.5</v>
      </c>
    </row>
    <row r="7" spans="1:9" ht="63.75" x14ac:dyDescent="0.2">
      <c r="B7" s="46" t="s">
        <v>78</v>
      </c>
      <c r="C7" s="58">
        <v>721</v>
      </c>
      <c r="D7" s="58">
        <v>0</v>
      </c>
      <c r="E7" s="525">
        <v>-721</v>
      </c>
      <c r="F7" s="525">
        <v>600.83000000000004</v>
      </c>
      <c r="G7" s="58">
        <v>0</v>
      </c>
      <c r="H7" s="525">
        <v>-600.83000000000004</v>
      </c>
    </row>
    <row r="8" spans="1:9" ht="38.25" x14ac:dyDescent="0.2">
      <c r="B8" s="46" t="s">
        <v>82</v>
      </c>
      <c r="C8" s="58">
        <v>117</v>
      </c>
      <c r="D8" s="58">
        <v>0</v>
      </c>
      <c r="E8" s="525">
        <v>-117</v>
      </c>
      <c r="F8" s="525">
        <v>88</v>
      </c>
      <c r="G8" s="58">
        <v>0</v>
      </c>
      <c r="H8" s="525">
        <v>-88</v>
      </c>
    </row>
    <row r="9" spans="1:9" ht="14.25" customHeight="1" x14ac:dyDescent="0.2">
      <c r="B9" s="524" t="s">
        <v>127</v>
      </c>
      <c r="C9" s="538"/>
      <c r="D9" s="538"/>
      <c r="E9" s="526"/>
      <c r="F9" s="526"/>
      <c r="G9" s="538"/>
      <c r="H9" s="527"/>
    </row>
    <row r="10" spans="1:9" ht="45" customHeight="1" x14ac:dyDescent="0.2">
      <c r="B10" s="46" t="s">
        <v>243</v>
      </c>
      <c r="C10" s="58">
        <v>9408</v>
      </c>
      <c r="D10" s="58">
        <v>9408</v>
      </c>
      <c r="E10" s="525">
        <v>0</v>
      </c>
      <c r="F10" s="525">
        <v>784</v>
      </c>
      <c r="G10" s="58">
        <v>627</v>
      </c>
      <c r="H10" s="525">
        <v>-157</v>
      </c>
    </row>
    <row r="11" spans="1:9" ht="13.5" customHeight="1" x14ac:dyDescent="0.2">
      <c r="B11" s="524" t="s">
        <v>128</v>
      </c>
      <c r="C11" s="538"/>
      <c r="D11" s="538"/>
      <c r="E11" s="526"/>
      <c r="F11" s="526"/>
      <c r="G11" s="538"/>
      <c r="H11" s="527"/>
    </row>
    <row r="12" spans="1:9" ht="25.5" x14ac:dyDescent="0.2">
      <c r="B12" s="46" t="s">
        <v>240</v>
      </c>
      <c r="C12" s="58">
        <v>7500</v>
      </c>
      <c r="D12" s="58">
        <v>0</v>
      </c>
      <c r="E12" s="525">
        <v>-7500</v>
      </c>
      <c r="F12" s="525">
        <v>250</v>
      </c>
      <c r="G12" s="58">
        <v>0</v>
      </c>
      <c r="H12" s="525">
        <v>-250</v>
      </c>
    </row>
    <row r="13" spans="1:9" x14ac:dyDescent="0.2">
      <c r="B13" s="46" t="s">
        <v>93</v>
      </c>
      <c r="C13" s="58">
        <v>9408</v>
      </c>
      <c r="D13" s="58">
        <v>0</v>
      </c>
      <c r="E13" s="525">
        <v>-9408</v>
      </c>
      <c r="F13" s="525">
        <v>313.60000000000002</v>
      </c>
      <c r="G13" s="58">
        <v>0</v>
      </c>
      <c r="H13" s="525">
        <v>-313.60000000000002</v>
      </c>
    </row>
    <row r="14" spans="1:9" ht="25.5" x14ac:dyDescent="0.2">
      <c r="B14" s="46" t="s">
        <v>131</v>
      </c>
      <c r="C14" s="58">
        <v>10194</v>
      </c>
      <c r="D14" s="525">
        <v>0</v>
      </c>
      <c r="E14" s="525">
        <v>-10194</v>
      </c>
      <c r="F14" s="525">
        <v>339.8</v>
      </c>
      <c r="G14" s="525">
        <v>0</v>
      </c>
      <c r="H14" s="525">
        <v>-339.8</v>
      </c>
      <c r="I14" s="497" t="s">
        <v>245</v>
      </c>
    </row>
    <row r="15" spans="1:9" ht="25.5" x14ac:dyDescent="0.2">
      <c r="B15" s="499" t="s">
        <v>132</v>
      </c>
      <c r="C15" s="310">
        <v>1464</v>
      </c>
      <c r="D15" s="389">
        <v>0</v>
      </c>
      <c r="E15" s="389">
        <v>-1464</v>
      </c>
      <c r="F15" s="389">
        <v>48.8</v>
      </c>
      <c r="G15" s="389">
        <v>0</v>
      </c>
      <c r="H15" s="389">
        <v>-48.8</v>
      </c>
      <c r="I15" s="497" t="s">
        <v>245</v>
      </c>
    </row>
    <row r="16" spans="1:9" x14ac:dyDescent="0.2">
      <c r="B16" s="500" t="s">
        <v>105</v>
      </c>
      <c r="C16" s="541">
        <f t="shared" ref="C16:H16" si="0">SUM(C6:C15)</f>
        <v>38962</v>
      </c>
      <c r="D16" s="541">
        <f t="shared" si="0"/>
        <v>9408</v>
      </c>
      <c r="E16" s="542">
        <f t="shared" si="0"/>
        <v>-29554</v>
      </c>
      <c r="F16" s="542">
        <f t="shared" si="0"/>
        <v>2612.5300000000002</v>
      </c>
      <c r="G16" s="539">
        <f t="shared" si="0"/>
        <v>627</v>
      </c>
      <c r="H16" s="539">
        <f t="shared" si="0"/>
        <v>-1985.5299999999997</v>
      </c>
    </row>
  </sheetData>
  <mergeCells count="4">
    <mergeCell ref="B3:B4"/>
    <mergeCell ref="C3:E3"/>
    <mergeCell ref="F3:H3"/>
    <mergeCell ref="I3:I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5C19F-2F9D-44AA-B34E-49859EB91DDF}">
  <dimension ref="B2:M24"/>
  <sheetViews>
    <sheetView workbookViewId="0">
      <selection activeCell="I22" sqref="I22"/>
    </sheetView>
  </sheetViews>
  <sheetFormatPr defaultRowHeight="12.75" x14ac:dyDescent="0.2"/>
  <cols>
    <col min="1" max="1" width="9.140625" style="497"/>
    <col min="2" max="2" width="25.7109375" style="22" customWidth="1"/>
    <col min="3" max="3" width="8.85546875" style="497" customWidth="1"/>
    <col min="4" max="4" width="10.7109375" style="497" customWidth="1"/>
    <col min="5" max="5" width="9.5703125" style="497" customWidth="1"/>
    <col min="6" max="6" width="10.140625" style="497" customWidth="1"/>
    <col min="7" max="7" width="10.42578125" style="497" customWidth="1"/>
    <col min="8" max="8" width="9.7109375" style="497" customWidth="1"/>
    <col min="9" max="9" width="47.28515625" style="497" customWidth="1"/>
    <col min="10" max="16384" width="9.140625" style="497"/>
  </cols>
  <sheetData>
    <row r="2" spans="2:13" x14ac:dyDescent="0.2">
      <c r="B2" s="591" t="s">
        <v>1</v>
      </c>
      <c r="C2" s="600" t="s">
        <v>3</v>
      </c>
      <c r="D2" s="601"/>
      <c r="E2" s="602"/>
      <c r="F2" s="600" t="s">
        <v>208</v>
      </c>
      <c r="G2" s="601"/>
      <c r="H2" s="602"/>
      <c r="I2" s="603" t="s">
        <v>228</v>
      </c>
    </row>
    <row r="3" spans="2:13" ht="25.5" x14ac:dyDescent="0.2">
      <c r="B3" s="592"/>
      <c r="C3" s="309" t="s">
        <v>207</v>
      </c>
      <c r="D3" s="540" t="s">
        <v>149</v>
      </c>
      <c r="E3" s="540" t="s">
        <v>12</v>
      </c>
      <c r="F3" s="540" t="s">
        <v>148</v>
      </c>
      <c r="G3" s="540" t="s">
        <v>149</v>
      </c>
      <c r="H3" s="531" t="s">
        <v>12</v>
      </c>
      <c r="I3" s="604"/>
    </row>
    <row r="4" spans="2:13" x14ac:dyDescent="0.2">
      <c r="B4" s="544" t="s">
        <v>115</v>
      </c>
      <c r="C4" s="545"/>
      <c r="D4" s="543"/>
      <c r="E4" s="545"/>
      <c r="F4" s="543"/>
      <c r="G4" s="543"/>
      <c r="H4" s="527"/>
      <c r="I4" s="123"/>
    </row>
    <row r="5" spans="2:13" ht="51" x14ac:dyDescent="0.2">
      <c r="B5" s="46" t="s">
        <v>193</v>
      </c>
      <c r="C5" s="58">
        <v>4810</v>
      </c>
      <c r="D5" s="58">
        <v>732</v>
      </c>
      <c r="E5" s="546">
        <v>-4078</v>
      </c>
      <c r="F5" s="57">
        <v>333.83</v>
      </c>
      <c r="G5" s="57">
        <v>122</v>
      </c>
      <c r="H5" s="525">
        <v>-211.83</v>
      </c>
      <c r="I5" s="123" t="s">
        <v>210</v>
      </c>
      <c r="K5" s="533"/>
      <c r="L5" s="533"/>
      <c r="M5" s="528"/>
    </row>
    <row r="6" spans="2:13" ht="63.75" x14ac:dyDescent="0.2">
      <c r="B6" s="46" t="s">
        <v>39</v>
      </c>
      <c r="C6" s="58">
        <v>40</v>
      </c>
      <c r="D6" s="58">
        <v>5</v>
      </c>
      <c r="E6" s="546">
        <v>-35</v>
      </c>
      <c r="F6" s="57">
        <v>6.67</v>
      </c>
      <c r="G6" s="57">
        <v>0.83</v>
      </c>
      <c r="H6" s="525">
        <v>-5.84</v>
      </c>
      <c r="I6" s="123" t="s">
        <v>212</v>
      </c>
      <c r="K6" s="533"/>
      <c r="L6" s="533"/>
      <c r="M6" s="528"/>
    </row>
    <row r="7" spans="2:13" ht="63.75" x14ac:dyDescent="0.2">
      <c r="B7" s="46" t="s">
        <v>42</v>
      </c>
      <c r="C7" s="58">
        <v>60</v>
      </c>
      <c r="D7" s="58">
        <v>73</v>
      </c>
      <c r="E7" s="546">
        <v>13</v>
      </c>
      <c r="F7" s="57">
        <v>90</v>
      </c>
      <c r="G7" s="58">
        <v>109.5</v>
      </c>
      <c r="H7" s="525">
        <v>19.5</v>
      </c>
      <c r="I7" s="123" t="s">
        <v>211</v>
      </c>
      <c r="K7" s="533"/>
      <c r="L7" s="533"/>
      <c r="M7" s="528"/>
    </row>
    <row r="8" spans="2:13" ht="16.5" customHeight="1" x14ac:dyDescent="0.2">
      <c r="B8" s="46" t="s">
        <v>46</v>
      </c>
      <c r="C8" s="58">
        <v>5</v>
      </c>
      <c r="D8" s="58">
        <v>2</v>
      </c>
      <c r="E8" s="58">
        <v>-3</v>
      </c>
      <c r="F8" s="57">
        <v>10</v>
      </c>
      <c r="G8" s="57">
        <v>4</v>
      </c>
      <c r="H8" s="525">
        <v>-6</v>
      </c>
      <c r="I8" s="123" t="s">
        <v>213</v>
      </c>
      <c r="K8" s="533"/>
      <c r="L8" s="533"/>
      <c r="M8" s="533"/>
    </row>
    <row r="9" spans="2:13" x14ac:dyDescent="0.2">
      <c r="B9" s="524" t="s">
        <v>117</v>
      </c>
      <c r="C9" s="538"/>
      <c r="D9" s="538"/>
      <c r="E9" s="538"/>
      <c r="F9" s="538"/>
      <c r="G9" s="538"/>
      <c r="H9" s="527"/>
      <c r="I9" s="123"/>
      <c r="K9" s="533"/>
      <c r="L9" s="533"/>
      <c r="M9" s="533"/>
    </row>
    <row r="10" spans="2:13" ht="63.75" x14ac:dyDescent="0.2">
      <c r="B10" s="46" t="s">
        <v>119</v>
      </c>
      <c r="C10" s="58">
        <v>50</v>
      </c>
      <c r="D10" s="58">
        <v>0</v>
      </c>
      <c r="E10" s="58">
        <v>-50</v>
      </c>
      <c r="F10" s="58">
        <v>21.5</v>
      </c>
      <c r="G10" s="58">
        <v>0</v>
      </c>
      <c r="H10" s="525">
        <v>-21.5</v>
      </c>
      <c r="I10" s="529" t="s">
        <v>242</v>
      </c>
      <c r="K10" s="533"/>
      <c r="L10" s="533"/>
      <c r="M10" s="533"/>
    </row>
    <row r="11" spans="2:13" x14ac:dyDescent="0.2">
      <c r="B11" s="544" t="s">
        <v>120</v>
      </c>
      <c r="C11" s="538"/>
      <c r="D11" s="538"/>
      <c r="E11" s="545"/>
      <c r="F11" s="543"/>
      <c r="G11" s="543"/>
      <c r="H11" s="527"/>
      <c r="I11" s="529"/>
      <c r="K11" s="533"/>
      <c r="L11" s="533"/>
      <c r="M11" s="528"/>
    </row>
    <row r="12" spans="2:13" ht="48" customHeight="1" x14ac:dyDescent="0.2">
      <c r="B12" s="46" t="s">
        <v>121</v>
      </c>
      <c r="C12" s="58">
        <v>12</v>
      </c>
      <c r="D12" s="58">
        <v>0</v>
      </c>
      <c r="E12" s="58">
        <v>-12</v>
      </c>
      <c r="F12" s="57">
        <v>3</v>
      </c>
      <c r="G12" s="57">
        <v>0</v>
      </c>
      <c r="H12" s="525">
        <v>-3</v>
      </c>
      <c r="I12" s="529" t="s">
        <v>215</v>
      </c>
      <c r="K12" s="533"/>
      <c r="L12" s="533"/>
      <c r="M12" s="533"/>
    </row>
    <row r="13" spans="2:13" ht="51" x14ac:dyDescent="0.2">
      <c r="B13" s="46" t="s">
        <v>55</v>
      </c>
      <c r="C13" s="58">
        <v>5</v>
      </c>
      <c r="D13" s="58">
        <v>0</v>
      </c>
      <c r="E13" s="58">
        <v>-5</v>
      </c>
      <c r="F13" s="58">
        <v>2.5</v>
      </c>
      <c r="G13" s="57">
        <v>0</v>
      </c>
      <c r="H13" s="525">
        <v>-2.5</v>
      </c>
      <c r="I13" s="529" t="s">
        <v>216</v>
      </c>
      <c r="K13" s="533"/>
      <c r="L13" s="533"/>
      <c r="M13" s="533"/>
    </row>
    <row r="14" spans="2:13" ht="13.5" customHeight="1" x14ac:dyDescent="0.2">
      <c r="B14" s="524" t="s">
        <v>122</v>
      </c>
      <c r="C14" s="538"/>
      <c r="D14" s="538"/>
      <c r="E14" s="538"/>
      <c r="F14" s="543"/>
      <c r="G14" s="543"/>
      <c r="H14" s="527"/>
      <c r="I14" s="530"/>
      <c r="K14" s="533"/>
      <c r="L14" s="533"/>
      <c r="M14" s="533"/>
    </row>
    <row r="15" spans="2:13" ht="51" x14ac:dyDescent="0.2">
      <c r="B15" s="46" t="s">
        <v>201</v>
      </c>
      <c r="C15" s="58">
        <v>2161</v>
      </c>
      <c r="D15" s="58">
        <v>2265</v>
      </c>
      <c r="E15" s="58">
        <v>104</v>
      </c>
      <c r="F15" s="57">
        <v>4324</v>
      </c>
      <c r="G15" s="57">
        <v>4530</v>
      </c>
      <c r="H15" s="525">
        <v>206</v>
      </c>
      <c r="I15" s="123" t="s">
        <v>219</v>
      </c>
      <c r="K15" s="533"/>
      <c r="L15" s="533"/>
      <c r="M15" s="533"/>
    </row>
    <row r="16" spans="2:13" ht="51" x14ac:dyDescent="0.2">
      <c r="B16" s="46" t="s">
        <v>197</v>
      </c>
      <c r="C16" s="58">
        <v>1699</v>
      </c>
      <c r="D16" s="58">
        <v>1771</v>
      </c>
      <c r="E16" s="58">
        <v>72</v>
      </c>
      <c r="F16" s="57">
        <v>3455</v>
      </c>
      <c r="G16" s="57">
        <v>3542</v>
      </c>
      <c r="H16" s="525">
        <v>87.33</v>
      </c>
      <c r="I16" s="123" t="s">
        <v>219</v>
      </c>
      <c r="K16" s="533"/>
      <c r="L16" s="533"/>
      <c r="M16" s="533"/>
    </row>
    <row r="17" spans="2:13" ht="29.25" customHeight="1" x14ac:dyDescent="0.2">
      <c r="B17" s="46" t="s">
        <v>200</v>
      </c>
      <c r="C17" s="58">
        <v>9408</v>
      </c>
      <c r="D17" s="58">
        <v>9408</v>
      </c>
      <c r="E17" s="58">
        <v>0</v>
      </c>
      <c r="F17" s="57">
        <v>1568</v>
      </c>
      <c r="G17" s="57">
        <v>2352</v>
      </c>
      <c r="H17" s="525">
        <v>784</v>
      </c>
      <c r="I17" s="123" t="s">
        <v>218</v>
      </c>
      <c r="K17" s="533"/>
      <c r="L17" s="533"/>
      <c r="M17" s="533"/>
    </row>
    <row r="18" spans="2:13" ht="38.25" x14ac:dyDescent="0.2">
      <c r="B18" s="46" t="s">
        <v>203</v>
      </c>
      <c r="C18" s="58">
        <v>7040</v>
      </c>
      <c r="D18" s="58">
        <v>7282</v>
      </c>
      <c r="E18" s="58">
        <v>242</v>
      </c>
      <c r="F18" s="57">
        <v>7040</v>
      </c>
      <c r="G18" s="57">
        <v>7282</v>
      </c>
      <c r="H18" s="525">
        <v>242</v>
      </c>
      <c r="I18" s="530"/>
      <c r="K18" s="533"/>
      <c r="L18" s="533"/>
      <c r="M18" s="533"/>
    </row>
    <row r="19" spans="2:13" ht="38.25" x14ac:dyDescent="0.2">
      <c r="B19" s="46" t="s">
        <v>204</v>
      </c>
      <c r="C19" s="58">
        <v>4000</v>
      </c>
      <c r="D19" s="58">
        <v>3275</v>
      </c>
      <c r="E19" s="58">
        <v>-725</v>
      </c>
      <c r="F19" s="57">
        <v>4000</v>
      </c>
      <c r="G19" s="57">
        <v>3275</v>
      </c>
      <c r="H19" s="525">
        <v>-725</v>
      </c>
      <c r="I19" s="530"/>
      <c r="K19" s="533"/>
      <c r="L19" s="533"/>
      <c r="M19" s="533"/>
    </row>
    <row r="20" spans="2:13" ht="25.5" x14ac:dyDescent="0.2">
      <c r="B20" s="13" t="s">
        <v>66</v>
      </c>
      <c r="C20" s="310">
        <v>4</v>
      </c>
      <c r="D20" s="310">
        <v>0</v>
      </c>
      <c r="E20" s="547">
        <v>-4</v>
      </c>
      <c r="F20" s="8">
        <v>0.12</v>
      </c>
      <c r="G20" s="547">
        <v>0</v>
      </c>
      <c r="H20" s="547">
        <v>-0.12</v>
      </c>
      <c r="I20" s="1" t="s">
        <v>217</v>
      </c>
      <c r="K20" s="498"/>
      <c r="L20" s="498"/>
      <c r="M20" s="532"/>
    </row>
    <row r="21" spans="2:13" x14ac:dyDescent="0.2">
      <c r="B21" s="462" t="s">
        <v>136</v>
      </c>
      <c r="C21" s="552"/>
      <c r="D21" s="552"/>
      <c r="E21" s="536"/>
      <c r="F21" s="550"/>
      <c r="G21" s="536"/>
      <c r="H21" s="553"/>
      <c r="I21" s="1"/>
      <c r="K21" s="498"/>
      <c r="L21" s="498"/>
      <c r="M21" s="532"/>
    </row>
    <row r="22" spans="2:13" ht="25.5" x14ac:dyDescent="0.2">
      <c r="B22" s="329" t="s">
        <v>251</v>
      </c>
      <c r="C22" s="557">
        <v>4704</v>
      </c>
      <c r="D22" s="557">
        <v>5640</v>
      </c>
      <c r="E22" s="551">
        <v>936</v>
      </c>
      <c r="F22" s="558">
        <v>235</v>
      </c>
      <c r="G22" s="551">
        <v>282</v>
      </c>
      <c r="H22" s="559">
        <v>46.8</v>
      </c>
      <c r="I22" s="1"/>
      <c r="K22" s="498"/>
      <c r="L22" s="498"/>
      <c r="M22" s="532"/>
    </row>
    <row r="23" spans="2:13" x14ac:dyDescent="0.2">
      <c r="B23" s="329"/>
      <c r="C23" s="557"/>
      <c r="D23" s="557"/>
      <c r="E23" s="551"/>
      <c r="F23" s="558"/>
      <c r="G23" s="551"/>
      <c r="H23" s="559"/>
      <c r="I23" s="1"/>
      <c r="K23" s="498"/>
      <c r="L23" s="498"/>
      <c r="M23" s="532"/>
    </row>
    <row r="24" spans="2:13" x14ac:dyDescent="0.2">
      <c r="B24" s="554" t="s">
        <v>105</v>
      </c>
      <c r="C24" s="555">
        <f>SUM(C5:C22)</f>
        <v>33998</v>
      </c>
      <c r="D24" s="555">
        <f>SUM(D5:D22)</f>
        <v>30453</v>
      </c>
      <c r="E24" s="556">
        <f>SUM(E5:E22)</f>
        <v>-3545</v>
      </c>
      <c r="F24" s="555">
        <f>SUM(F5:F22)</f>
        <v>21089.62</v>
      </c>
      <c r="G24" s="555">
        <v>21499</v>
      </c>
      <c r="H24" s="561">
        <f>SUM(H5:H22)</f>
        <v>409.83999999999986</v>
      </c>
    </row>
  </sheetData>
  <mergeCells count="4">
    <mergeCell ref="B2:B3"/>
    <mergeCell ref="C2:E2"/>
    <mergeCell ref="F2:H2"/>
    <mergeCell ref="I2: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0A7F5-E983-4E85-AAF2-B29FF5B2FB62}">
  <dimension ref="A3:D20"/>
  <sheetViews>
    <sheetView workbookViewId="0">
      <selection activeCell="J13" sqref="J13"/>
    </sheetView>
  </sheetViews>
  <sheetFormatPr defaultRowHeight="15" x14ac:dyDescent="0.25"/>
  <cols>
    <col min="1" max="1" width="9.85546875" customWidth="1"/>
    <col min="2" max="2" width="38.42578125" customWidth="1"/>
    <col min="3" max="3" width="15.28515625" customWidth="1"/>
    <col min="4" max="4" width="23.28515625" customWidth="1"/>
  </cols>
  <sheetData>
    <row r="3" spans="1:4" ht="45" x14ac:dyDescent="0.25">
      <c r="A3" s="276" t="s">
        <v>166</v>
      </c>
      <c r="B3" s="275" t="s">
        <v>167</v>
      </c>
      <c r="C3" s="275" t="s">
        <v>176</v>
      </c>
      <c r="D3" s="275" t="s">
        <v>168</v>
      </c>
    </row>
    <row r="4" spans="1:4" x14ac:dyDescent="0.25">
      <c r="A4" s="278">
        <v>100</v>
      </c>
      <c r="B4" s="276" t="s">
        <v>169</v>
      </c>
      <c r="C4" s="280">
        <v>62.71</v>
      </c>
      <c r="D4" s="280">
        <v>109.74</v>
      </c>
    </row>
    <row r="5" spans="1:4" x14ac:dyDescent="0.25">
      <c r="A5" s="279">
        <v>200</v>
      </c>
      <c r="B5" s="277" t="s">
        <v>170</v>
      </c>
      <c r="C5" s="281">
        <v>44.52</v>
      </c>
      <c r="D5" s="281">
        <v>77.91</v>
      </c>
    </row>
    <row r="6" spans="1:4" x14ac:dyDescent="0.25">
      <c r="A6" s="279">
        <v>300</v>
      </c>
      <c r="B6" s="277" t="s">
        <v>171</v>
      </c>
      <c r="C6" s="281">
        <v>33.979999999999997</v>
      </c>
      <c r="D6" s="281">
        <v>59.46</v>
      </c>
    </row>
    <row r="7" spans="1:4" x14ac:dyDescent="0.25">
      <c r="A7" s="278">
        <v>400</v>
      </c>
      <c r="B7" s="276" t="s">
        <v>172</v>
      </c>
      <c r="C7" s="280">
        <v>34.369999999999997</v>
      </c>
      <c r="D7" s="280">
        <v>60.16</v>
      </c>
    </row>
    <row r="8" spans="1:4" ht="15.75" customHeight="1" x14ac:dyDescent="0.25">
      <c r="A8" s="278">
        <v>500</v>
      </c>
      <c r="B8" s="276" t="s">
        <v>173</v>
      </c>
      <c r="C8" s="280">
        <v>41.23</v>
      </c>
      <c r="D8" s="280">
        <v>72.14</v>
      </c>
    </row>
    <row r="9" spans="1:4" x14ac:dyDescent="0.25">
      <c r="A9" s="278">
        <v>600</v>
      </c>
      <c r="B9" s="276" t="s">
        <v>174</v>
      </c>
      <c r="C9" s="280">
        <v>35.81</v>
      </c>
      <c r="D9" s="280">
        <v>62.67</v>
      </c>
    </row>
    <row r="10" spans="1:4" x14ac:dyDescent="0.25">
      <c r="A10" s="278">
        <v>700</v>
      </c>
      <c r="B10" s="276" t="s">
        <v>175</v>
      </c>
      <c r="C10" s="280">
        <v>38.15</v>
      </c>
      <c r="D10" s="280">
        <v>66.77</v>
      </c>
    </row>
    <row r="12" spans="1:4" ht="15.75" thickBot="1" x14ac:dyDescent="0.3"/>
    <row r="13" spans="1:4" ht="45.75" thickBot="1" x14ac:dyDescent="0.3">
      <c r="A13" s="291" t="s">
        <v>166</v>
      </c>
      <c r="B13" s="292" t="s">
        <v>167</v>
      </c>
      <c r="C13" s="293" t="s">
        <v>177</v>
      </c>
      <c r="D13" s="294" t="s">
        <v>168</v>
      </c>
    </row>
    <row r="14" spans="1:4" ht="15.75" thickBot="1" x14ac:dyDescent="0.3">
      <c r="A14" s="299">
        <v>100</v>
      </c>
      <c r="B14" s="300" t="s">
        <v>169</v>
      </c>
      <c r="C14" s="301">
        <v>67.69</v>
      </c>
      <c r="D14" s="302">
        <f>C14*1.75</f>
        <v>118.4575</v>
      </c>
    </row>
    <row r="15" spans="1:4" ht="15.75" thickBot="1" x14ac:dyDescent="0.3">
      <c r="A15" s="303">
        <v>200</v>
      </c>
      <c r="B15" s="304" t="s">
        <v>170</v>
      </c>
      <c r="C15" s="305">
        <v>50.93</v>
      </c>
      <c r="D15" s="306">
        <f>C15*1.75</f>
        <v>89.127499999999998</v>
      </c>
    </row>
    <row r="16" spans="1:4" ht="15.75" thickBot="1" x14ac:dyDescent="0.3">
      <c r="A16" s="303">
        <v>300</v>
      </c>
      <c r="B16" s="304" t="s">
        <v>171</v>
      </c>
      <c r="C16" s="305">
        <v>39.880000000000003</v>
      </c>
      <c r="D16" s="306">
        <f>C16*1.75</f>
        <v>69.790000000000006</v>
      </c>
    </row>
    <row r="17" spans="1:4" ht="15.75" thickBot="1" x14ac:dyDescent="0.3">
      <c r="A17" s="299">
        <v>400</v>
      </c>
      <c r="B17" s="300" t="s">
        <v>172</v>
      </c>
      <c r="C17" s="301">
        <v>39.770000000000003</v>
      </c>
      <c r="D17" s="302">
        <f>C17*1.75</f>
        <v>69.597500000000011</v>
      </c>
    </row>
    <row r="18" spans="1:4" ht="30.75" thickBot="1" x14ac:dyDescent="0.3">
      <c r="A18" s="295">
        <v>500</v>
      </c>
      <c r="B18" s="296" t="s">
        <v>173</v>
      </c>
      <c r="C18" s="297">
        <v>45.93</v>
      </c>
      <c r="D18" s="298">
        <f t="shared" ref="D18:D20" si="0">C18*1.75</f>
        <v>80.377499999999998</v>
      </c>
    </row>
    <row r="19" spans="1:4" ht="15.75" thickBot="1" x14ac:dyDescent="0.3">
      <c r="A19" s="295">
        <v>600</v>
      </c>
      <c r="B19" s="296" t="s">
        <v>174</v>
      </c>
      <c r="C19" s="297">
        <v>41.94</v>
      </c>
      <c r="D19" s="298">
        <f t="shared" si="0"/>
        <v>73.394999999999996</v>
      </c>
    </row>
    <row r="20" spans="1:4" ht="15.75" thickBot="1" x14ac:dyDescent="0.3">
      <c r="A20" s="295">
        <v>700</v>
      </c>
      <c r="B20" s="296" t="s">
        <v>175</v>
      </c>
      <c r="C20" s="297">
        <v>44.18</v>
      </c>
      <c r="D20" s="298">
        <f t="shared" si="0"/>
        <v>77.314999999999998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Entry 2026</vt:lpstr>
      <vt:lpstr>ROCIS Entry</vt:lpstr>
      <vt:lpstr>Q. 15 linked</vt:lpstr>
      <vt:lpstr>Q. 15 Program Change 2026</vt:lpstr>
      <vt:lpstr>Q. 15 Adjustments (2)</vt:lpstr>
      <vt:lpstr>Wage Rates</vt:lpstr>
      <vt:lpstr>'Data Entry 2026'!Print_Area</vt:lpstr>
      <vt:lpstr>'ROCIS Entry'!Print_Area</vt:lpstr>
      <vt:lpstr>'Data Entry 2026'!Print_Titles</vt:lpstr>
      <vt:lpstr>'ROCIS Entry'!Print_Titles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Swafford, Joanne (FRA)</dc:creator>
  <cp:lastModifiedBy>Swafford, Joanne (FRA)</cp:lastModifiedBy>
  <dcterms:created xsi:type="dcterms:W3CDTF">2025-06-04T18:35:27Z</dcterms:created>
  <dcterms:modified xsi:type="dcterms:W3CDTF">2026-08-26T13:54:25Z</dcterms:modified>
</cp:coreProperties>
</file>