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sdagcc-my.sharepoint.com/personal/christina_sandberg_usda_gov/Documents/Documents/Final Rule - Revisions to Meal Patterns 2020 DGA/0584-0006 ICR from PO 4.11.24/NSLP/"/>
    </mc:Choice>
  </mc:AlternateContent>
  <xr:revisionPtr revIDLastSave="17" documentId="8_{C6132D8A-291D-4EB0-8CC1-5588605DC905}" xr6:coauthVersionLast="47" xr6:coauthVersionMax="47" xr10:uidLastSave="{A74FC880-FF0A-4D65-A247-96AB391B9C8B}"/>
  <bookViews>
    <workbookView xWindow="-110" yWindow="-110" windowWidth="19420" windowHeight="10420" tabRatio="640" xr2:uid="{00000000-000D-0000-FFFF-FFFF00000000}"/>
  </bookViews>
  <sheets>
    <sheet name="Reporting" sheetId="27" r:id="rId1"/>
    <sheet name="RecordKeeping" sheetId="8" r:id="rId2"/>
    <sheet name="PublicNotification" sheetId="31" r:id="rId3"/>
    <sheet name="60 day Summ" sheetId="28" r:id="rId4"/>
    <sheet name="Burden Summary" sheetId="4" r:id="rId5"/>
    <sheet name="Notes" sheetId="29" r:id="rId6"/>
  </sheets>
  <definedNames>
    <definedName name="_xlnm._FilterDatabase" localSheetId="2" hidden="1">PublicNotification!$A$3:$N$14</definedName>
    <definedName name="_xlnm._FilterDatabase" localSheetId="1" hidden="1">RecordKeeping!$A$3:$N$40</definedName>
    <definedName name="_xlnm._FilterDatabase" localSheetId="0" hidden="1">Reporting!$A$4:$N$27</definedName>
    <definedName name="Local_Educational_Agency___School_Food_Authority_Level">PublicNotification!#REF!</definedName>
    <definedName name="_xlnm.Print_Area" localSheetId="3">'60 day Summ'!$B$2:$C$9</definedName>
    <definedName name="_xlnm.Print_Area" localSheetId="4">'Burden Summary'!$A$1:$F$20</definedName>
    <definedName name="_xlnm.Print_Area" localSheetId="2">PublicNotification!$A$1:$N$15</definedName>
    <definedName name="_xlnm.Print_Area" localSheetId="1">RecordKeeping!$A$1:$N$41</definedName>
    <definedName name="_xlnm.Print_Area" localSheetId="0">Reporting!$A$2:$N$30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8" l="1"/>
  <c r="C9" i="28"/>
  <c r="G31" i="8"/>
  <c r="I31" i="8" s="1"/>
  <c r="G27" i="8"/>
  <c r="I27" i="8" s="1"/>
  <c r="G30" i="8"/>
  <c r="I30" i="8" s="1"/>
  <c r="G29" i="8"/>
  <c r="I29" i="8" s="1"/>
  <c r="L29" i="8" s="1"/>
  <c r="N29" i="8" s="1"/>
  <c r="G28" i="8"/>
  <c r="I28" i="8" s="1"/>
  <c r="I15" i="8"/>
  <c r="N22" i="27"/>
  <c r="E27" i="27"/>
  <c r="M23" i="27"/>
  <c r="G22" i="27"/>
  <c r="I22" i="27" s="1"/>
  <c r="M13" i="27"/>
  <c r="K13" i="27"/>
  <c r="E13" i="27"/>
  <c r="I12" i="27"/>
  <c r="N12" i="27" s="1"/>
  <c r="N13" i="27" s="1"/>
  <c r="F12" i="27"/>
  <c r="E32" i="8"/>
  <c r="K32" i="8"/>
  <c r="J16" i="8"/>
  <c r="E16" i="8"/>
  <c r="K23" i="27"/>
  <c r="J23" i="27"/>
  <c r="E23" i="27"/>
  <c r="F15" i="8" l="1"/>
  <c r="N28" i="8"/>
  <c r="L28" i="8"/>
  <c r="N30" i="8"/>
  <c r="L30" i="8"/>
  <c r="N27" i="8"/>
  <c r="L27" i="8"/>
  <c r="N31" i="8"/>
  <c r="L31" i="8"/>
  <c r="N15" i="8"/>
  <c r="L15" i="8"/>
  <c r="L16" i="8" s="1"/>
  <c r="N23" i="27"/>
  <c r="I23" i="27"/>
  <c r="L22" i="27"/>
  <c r="L23" i="27" s="1"/>
  <c r="G23" i="27"/>
  <c r="H23" i="27" s="1"/>
  <c r="L12" i="27"/>
  <c r="L13" i="27" s="1"/>
  <c r="L32" i="8" l="1"/>
  <c r="G10" i="27" l="1"/>
  <c r="I10" i="27" s="1"/>
  <c r="J10" i="27" l="1"/>
  <c r="K6" i="31"/>
  <c r="K10" i="31"/>
  <c r="K13" i="31"/>
  <c r="K14" i="31"/>
  <c r="G10" i="8" l="1"/>
  <c r="I10" i="8" s="1"/>
  <c r="K10" i="8" s="1"/>
  <c r="K16" i="8" s="1"/>
  <c r="G9" i="27" l="1"/>
  <c r="I9" i="27" s="1"/>
  <c r="G8" i="27"/>
  <c r="J9" i="27" l="1"/>
  <c r="N9" i="27" s="1"/>
  <c r="G8" i="31"/>
  <c r="I8" i="31" l="1"/>
  <c r="N8" i="31" s="1"/>
  <c r="M8" i="31" s="1"/>
  <c r="E39" i="8"/>
  <c r="E40" i="8" s="1"/>
  <c r="L6" i="31"/>
  <c r="N13" i="31"/>
  <c r="M13" i="31"/>
  <c r="L13" i="31"/>
  <c r="J13" i="31"/>
  <c r="I13" i="31"/>
  <c r="F17" i="4" s="1"/>
  <c r="G13" i="31"/>
  <c r="D17" i="4" s="1"/>
  <c r="F13" i="31"/>
  <c r="C17" i="4" s="1"/>
  <c r="E13" i="31"/>
  <c r="B17" i="4" s="1"/>
  <c r="E10" i="31"/>
  <c r="B16" i="4" s="1"/>
  <c r="G9" i="31"/>
  <c r="I9" i="31" s="1"/>
  <c r="N9" i="31" s="1"/>
  <c r="J6" i="31"/>
  <c r="E6" i="31"/>
  <c r="B15" i="4" s="1"/>
  <c r="G5" i="31"/>
  <c r="G10" i="31" l="1"/>
  <c r="L14" i="31"/>
  <c r="H13" i="31"/>
  <c r="E17" i="4" s="1"/>
  <c r="D16" i="4"/>
  <c r="M10" i="31"/>
  <c r="G6" i="31"/>
  <c r="E14" i="31"/>
  <c r="B18" i="4" s="1"/>
  <c r="I5" i="31"/>
  <c r="D15" i="4" l="1"/>
  <c r="G14" i="31"/>
  <c r="I10" i="31"/>
  <c r="F16" i="4" s="1"/>
  <c r="J10" i="31"/>
  <c r="J14" i="31" s="1"/>
  <c r="F10" i="31"/>
  <c r="C16" i="4" s="1"/>
  <c r="F6" i="31"/>
  <c r="C15" i="4" s="1"/>
  <c r="I6" i="31"/>
  <c r="F15" i="4" s="1"/>
  <c r="N5" i="31"/>
  <c r="M5" i="31" s="1"/>
  <c r="M6" i="31" s="1"/>
  <c r="M14" i="31" s="1"/>
  <c r="H10" i="31" l="1"/>
  <c r="E16" i="4" s="1"/>
  <c r="N10" i="31"/>
  <c r="F14" i="31"/>
  <c r="C18" i="4" s="1"/>
  <c r="D18" i="4"/>
  <c r="I14" i="31"/>
  <c r="H6" i="31"/>
  <c r="E15" i="4" s="1"/>
  <c r="N6" i="31"/>
  <c r="N14" i="31" l="1"/>
  <c r="H14" i="31"/>
  <c r="E18" i="4" s="1"/>
  <c r="F18" i="4"/>
  <c r="G5" i="8"/>
  <c r="I5" i="8" l="1"/>
  <c r="K39" i="8"/>
  <c r="G35" i="8"/>
  <c r="I35" i="8" s="1"/>
  <c r="N35" i="8" s="1"/>
  <c r="M35" i="8" s="1"/>
  <c r="G19" i="8"/>
  <c r="I19" i="8" s="1"/>
  <c r="N5" i="8" l="1"/>
  <c r="J19" i="8"/>
  <c r="G26" i="8"/>
  <c r="I26" i="8" s="1"/>
  <c r="J26" i="8" s="1"/>
  <c r="G21" i="27"/>
  <c r="G20" i="27"/>
  <c r="I20" i="27" s="1"/>
  <c r="J20" i="27" s="1"/>
  <c r="G19" i="27"/>
  <c r="I19" i="27" s="1"/>
  <c r="G18" i="27"/>
  <c r="I18" i="27" s="1"/>
  <c r="J18" i="27" s="1"/>
  <c r="G17" i="27"/>
  <c r="I17" i="27" s="1"/>
  <c r="G16" i="27"/>
  <c r="I16" i="27" s="1"/>
  <c r="G15" i="27"/>
  <c r="I15" i="27" s="1"/>
  <c r="E26" i="27"/>
  <c r="G25" i="27"/>
  <c r="I25" i="27" s="1"/>
  <c r="G7" i="27"/>
  <c r="I7" i="27" s="1"/>
  <c r="G25" i="8"/>
  <c r="I25" i="8" s="1"/>
  <c r="J25" i="8" s="1"/>
  <c r="G24" i="8"/>
  <c r="I24" i="8" s="1"/>
  <c r="G23" i="8"/>
  <c r="I23" i="8" s="1"/>
  <c r="G22" i="8"/>
  <c r="I22" i="8" s="1"/>
  <c r="G21" i="8"/>
  <c r="G20" i="8"/>
  <c r="I20" i="8" s="1"/>
  <c r="J20" i="8" s="1"/>
  <c r="G13" i="8"/>
  <c r="N19" i="8" l="1"/>
  <c r="M19" i="8" s="1"/>
  <c r="M5" i="8"/>
  <c r="J24" i="8"/>
  <c r="N24" i="8" s="1"/>
  <c r="M24" i="8" s="1"/>
  <c r="J23" i="8"/>
  <c r="N23" i="8" s="1"/>
  <c r="M23" i="8" s="1"/>
  <c r="J16" i="27"/>
  <c r="N16" i="27" s="1"/>
  <c r="M16" i="27" s="1"/>
  <c r="J17" i="27"/>
  <c r="N17" i="27" s="1"/>
  <c r="M17" i="27" s="1"/>
  <c r="J15" i="27"/>
  <c r="N15" i="27" s="1"/>
  <c r="M15" i="27" s="1"/>
  <c r="J19" i="27"/>
  <c r="N19" i="27" s="1"/>
  <c r="M19" i="27" s="1"/>
  <c r="J7" i="27"/>
  <c r="N7" i="27" s="1"/>
  <c r="M7" i="27" s="1"/>
  <c r="M22" i="8"/>
  <c r="J22" i="8"/>
  <c r="J26" i="27"/>
  <c r="N18" i="27"/>
  <c r="M18" i="27" s="1"/>
  <c r="I21" i="27"/>
  <c r="I21" i="8"/>
  <c r="J21" i="8" s="1"/>
  <c r="J32" i="8" s="1"/>
  <c r="N20" i="8"/>
  <c r="M20" i="8" s="1"/>
  <c r="G37" i="8"/>
  <c r="I37" i="8" s="1"/>
  <c r="N37" i="8" s="1"/>
  <c r="M37" i="8" s="1"/>
  <c r="G36" i="8"/>
  <c r="I36" i="8" s="1"/>
  <c r="N36" i="8" s="1"/>
  <c r="M36" i="8" s="1"/>
  <c r="G18" i="8"/>
  <c r="F32" i="8" s="1"/>
  <c r="I13" i="8"/>
  <c r="G12" i="8"/>
  <c r="I12" i="8" s="1"/>
  <c r="N12" i="8" s="1"/>
  <c r="M12" i="8" s="1"/>
  <c r="G9" i="8"/>
  <c r="I9" i="8" s="1"/>
  <c r="N9" i="8" s="1"/>
  <c r="M9" i="8" s="1"/>
  <c r="G8" i="8"/>
  <c r="G7" i="8"/>
  <c r="G6" i="8"/>
  <c r="G11" i="8"/>
  <c r="I11" i="8" s="1"/>
  <c r="N11" i="8" s="1"/>
  <c r="M11" i="8" s="1"/>
  <c r="G38" i="8"/>
  <c r="I38" i="8" s="1"/>
  <c r="N38" i="8" s="1"/>
  <c r="M38" i="8" s="1"/>
  <c r="I8" i="27"/>
  <c r="G6" i="27"/>
  <c r="G13" i="27" s="1"/>
  <c r="F13" i="27" l="1"/>
  <c r="G27" i="27"/>
  <c r="J21" i="27"/>
  <c r="N21" i="27" s="1"/>
  <c r="M21" i="27" s="1"/>
  <c r="J8" i="27"/>
  <c r="N8" i="27" s="1"/>
  <c r="N25" i="27"/>
  <c r="M25" i="27" s="1"/>
  <c r="I6" i="27"/>
  <c r="I13" i="27" s="1"/>
  <c r="I27" i="27" s="1"/>
  <c r="H27" i="27" s="1"/>
  <c r="N13" i="8"/>
  <c r="M21" i="8"/>
  <c r="M32" i="8" s="1"/>
  <c r="I7" i="8"/>
  <c r="I8" i="8"/>
  <c r="I6" i="8"/>
  <c r="I18" i="8"/>
  <c r="G26" i="27"/>
  <c r="B11" i="4"/>
  <c r="G14" i="8"/>
  <c r="G16" i="8" s="1"/>
  <c r="N18" i="8" l="1"/>
  <c r="N32" i="8" s="1"/>
  <c r="I32" i="8"/>
  <c r="J6" i="27"/>
  <c r="J13" i="27" s="1"/>
  <c r="J27" i="27" s="1"/>
  <c r="N6" i="27"/>
  <c r="M13" i="8"/>
  <c r="I14" i="8"/>
  <c r="I16" i="8" s="1"/>
  <c r="N7" i="8"/>
  <c r="N6" i="8"/>
  <c r="I26" i="27"/>
  <c r="M6" i="27" l="1"/>
  <c r="N14" i="8"/>
  <c r="N16" i="8" s="1"/>
  <c r="M8" i="8"/>
  <c r="M7" i="8"/>
  <c r="M6" i="8"/>
  <c r="H16" i="8"/>
  <c r="M14" i="8" l="1"/>
  <c r="M16" i="8" s="1"/>
  <c r="F12" i="4"/>
  <c r="F16" i="8" l="1"/>
  <c r="B12" i="4"/>
  <c r="E30" i="27" l="1"/>
  <c r="B13" i="4" l="1"/>
  <c r="C3" i="28"/>
  <c r="E11" i="4"/>
  <c r="F23" i="27"/>
  <c r="H32" i="8"/>
  <c r="M27" i="27"/>
  <c r="D30" i="27"/>
  <c r="N29" i="27"/>
  <c r="M29" i="27"/>
  <c r="L29" i="27"/>
  <c r="K29" i="27"/>
  <c r="J29" i="27"/>
  <c r="I29" i="27"/>
  <c r="H29" i="27"/>
  <c r="G29" i="27"/>
  <c r="F29" i="27"/>
  <c r="E29" i="27"/>
  <c r="D29" i="27"/>
  <c r="L27" i="27"/>
  <c r="K27" i="27"/>
  <c r="J39" i="8"/>
  <c r="L39" i="8"/>
  <c r="B6" i="4"/>
  <c r="B5" i="4"/>
  <c r="G34" i="8"/>
  <c r="G39" i="8" s="1"/>
  <c r="F39" i="8" s="1"/>
  <c r="F13" i="4" l="1"/>
  <c r="I34" i="8"/>
  <c r="H13" i="27"/>
  <c r="B7" i="4"/>
  <c r="G30" i="27"/>
  <c r="K30" i="27"/>
  <c r="L30" i="27"/>
  <c r="M30" i="27"/>
  <c r="C11" i="4"/>
  <c r="C6" i="4"/>
  <c r="E6" i="4"/>
  <c r="L40" i="8"/>
  <c r="J40" i="8"/>
  <c r="C8" i="28" s="1"/>
  <c r="B10" i="4"/>
  <c r="F11" i="4"/>
  <c r="D11" i="4"/>
  <c r="J30" i="27"/>
  <c r="K40" i="8"/>
  <c r="C11" i="28" s="1"/>
  <c r="F6" i="4"/>
  <c r="D6" i="4"/>
  <c r="C7" i="4"/>
  <c r="I39" i="8" l="1"/>
  <c r="F7" i="4" s="1"/>
  <c r="N34" i="8"/>
  <c r="N39" i="8" s="1"/>
  <c r="N40" i="8" s="1"/>
  <c r="D7" i="4"/>
  <c r="B8" i="4"/>
  <c r="B19" i="4" s="1"/>
  <c r="F30" i="27"/>
  <c r="D5" i="4"/>
  <c r="F5" i="4"/>
  <c r="C10" i="4"/>
  <c r="D10" i="4"/>
  <c r="I30" i="27"/>
  <c r="H30" i="27" s="1"/>
  <c r="G40" i="8"/>
  <c r="D8" i="4" s="1"/>
  <c r="F40" i="8" l="1"/>
  <c r="C8" i="4" s="1"/>
  <c r="I40" i="8"/>
  <c r="H39" i="8"/>
  <c r="E7" i="4" s="1"/>
  <c r="C5" i="4"/>
  <c r="E5" i="4"/>
  <c r="E10" i="4"/>
  <c r="N27" i="27"/>
  <c r="F10" i="4"/>
  <c r="N30" i="27"/>
  <c r="F8" i="4" l="1"/>
  <c r="F19" i="4" s="1"/>
  <c r="C7" i="28"/>
  <c r="M39" i="8"/>
  <c r="M40" i="8" s="1"/>
  <c r="C10" i="28" s="1"/>
  <c r="H40" i="8"/>
  <c r="E8" i="4" s="1"/>
  <c r="D12" i="4" l="1"/>
  <c r="H26" i="27"/>
  <c r="E12" i="4" s="1"/>
  <c r="F26" i="27"/>
  <c r="C12" i="4" s="1"/>
  <c r="C5" i="28" l="1"/>
  <c r="C4" i="28" s="1"/>
  <c r="F27" i="27"/>
  <c r="C13" i="4" s="1"/>
  <c r="E13" i="4"/>
  <c r="D13" i="4"/>
  <c r="D19" i="4" s="1"/>
  <c r="E19" i="4" s="1"/>
  <c r="C19" i="4" l="1"/>
  <c r="C6" i="2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Gaddie, Wesley - FNS</author>
  </authors>
  <commentList>
    <comment ref="F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Gaddie, Wesley - FNS:</t>
        </r>
        <r>
          <rPr>
            <sz val="9"/>
            <color indexed="81"/>
            <rFont val="Tahoma"/>
            <family val="2"/>
          </rPr>
          <t xml:space="preserve">
# of SFAs/3 for every 3 years divided by the # of SAs</t>
        </r>
      </text>
    </comment>
    <comment ref="E1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Gaddie, Wesley - FNS:</t>
        </r>
        <r>
          <rPr>
            <sz val="9"/>
            <color indexed="81"/>
            <rFont val="Tahoma"/>
            <family val="2"/>
          </rPr>
          <t xml:space="preserve">
SNOPS study shows 33.2% of SFAs particpate in NSLP afterschool snack 
service
previous estimates were dubious</t>
        </r>
      </text>
    </comment>
    <comment ref="F17" authorId="0" shapeId="0" xr:uid="{00000000-0006-0000-0000-000003000000}">
      <text>
        <r>
          <rPr>
            <b/>
            <sz val="9"/>
            <color indexed="81"/>
            <rFont val="Tahoma"/>
            <charset val="1"/>
          </rPr>
          <t>Gaddie, Wesley - FNS:</t>
        </r>
        <r>
          <rPr>
            <sz val="9"/>
            <color indexed="81"/>
            <rFont val="Tahoma"/>
            <charset val="1"/>
          </rPr>
          <t xml:space="preserve">
school year is ypically 10 months long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sweeks</author>
    <author>Gaddie, Wesley - FNS</author>
  </authors>
  <commentList>
    <comment ref="E6" authorId="0" shapeId="0" xr:uid="{00000000-0006-0000-0100-000001000000}">
      <text>
        <r>
          <rPr>
            <sz val="9"/>
            <color indexed="81"/>
            <rFont val="Tahoma"/>
            <charset val="1"/>
          </rPr>
          <t xml:space="preserve">50 states + DC + Guam + Puerto Rico + Virgin Islands + add'l SAs in AR &amp; OK = 56
</t>
        </r>
      </text>
    </comment>
    <comment ref="F6" authorId="1" shapeId="0" xr:uid="{00000000-0006-0000-0100-000002000000}">
      <text>
        <r>
          <rPr>
            <b/>
            <sz val="9"/>
            <color indexed="81"/>
            <rFont val="Tahoma"/>
            <charset val="1"/>
          </rPr>
          <t>Gaddie, Wesley - FNS:
SFAs/SAs</t>
        </r>
      </text>
    </comment>
    <comment ref="F7" authorId="0" shapeId="0" xr:uid="{00000000-0006-0000-0100-000003000000}">
      <text>
        <r>
          <rPr>
            <b/>
            <sz val="9"/>
            <color indexed="81"/>
            <rFont val="Tahoma"/>
            <charset val="1"/>
          </rPr>
          <t>reported annually on the FNS-13</t>
        </r>
      </text>
    </comment>
    <comment ref="F8" authorId="0" shapeId="0" xr:uid="{00000000-0006-0000-0100-000004000000}">
      <text>
        <r>
          <rPr>
            <b/>
            <sz val="9"/>
            <color indexed="81"/>
            <rFont val="Tahoma"/>
            <charset val="1"/>
          </rPr>
          <t>Total SFAs / SAs divided by 3 for every three years.</t>
        </r>
      </text>
    </comment>
    <comment ref="F9" authorId="0" shapeId="0" xr:uid="{00000000-0006-0000-0100-000005000000}">
      <text>
        <r>
          <rPr>
            <b/>
            <sz val="9"/>
            <color indexed="81"/>
            <rFont val="Tahoma"/>
            <charset val="1"/>
          </rPr>
          <t>Total SFAs / SAs divided by 3 for every three years.</t>
        </r>
      </text>
    </comment>
    <comment ref="E11" authorId="0" shapeId="0" xr:uid="{00000000-0006-0000-0100-000006000000}">
      <text>
        <r>
          <rPr>
            <sz val="9"/>
            <color indexed="81"/>
            <rFont val="Tahoma"/>
            <charset val="1"/>
          </rPr>
          <t xml:space="preserve">50 states + DC + Guam + Puerto Rico + Virgin Islands + add'l SAs in AR &amp; OK = 56
</t>
        </r>
      </text>
    </comment>
    <comment ref="F12" authorId="0" shapeId="0" xr:uid="{00000000-0006-0000-0100-000007000000}">
      <text>
        <r>
          <rPr>
            <b/>
            <sz val="9"/>
            <color indexed="81"/>
            <rFont val="Tahoma"/>
            <charset val="1"/>
          </rPr>
          <t xml:space="preserve">Total SFAs / SAs </t>
        </r>
      </text>
    </comment>
    <comment ref="H2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Often automated with little manual review </t>
        </r>
      </text>
    </comment>
    <comment ref="E34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Estimate 30% of schools might have this occur.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sweeks</author>
    <author>Gaddie, Wesley - FNS</author>
  </authors>
  <commentList>
    <comment ref="E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50 states + DC + Guam + Puerto Rico + Virgin Islands + add'l SAs in AR &amp; OK = 56</t>
        </r>
      </text>
    </comment>
    <comment ref="E9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Gaddie, Wesley - FNS: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6"/>
            <color indexed="81"/>
            <rFont val="Tahoma"/>
            <family val="2"/>
          </rPr>
          <t>#of SFAs/3</t>
        </r>
      </text>
    </comment>
  </commentList>
</comments>
</file>

<file path=xl/sharedStrings.xml><?xml version="1.0" encoding="utf-8"?>
<sst xmlns="http://schemas.openxmlformats.org/spreadsheetml/2006/main" count="282" uniqueCount="185">
  <si>
    <t xml:space="preserve">Reporting </t>
  </si>
  <si>
    <t>A</t>
  </si>
  <si>
    <t>B</t>
  </si>
  <si>
    <t>C = (A*B)</t>
  </si>
  <si>
    <t>D</t>
  </si>
  <si>
    <t>E= (C*D)</t>
  </si>
  <si>
    <t>F</t>
  </si>
  <si>
    <t>G =E-F</t>
  </si>
  <si>
    <t>Justification</t>
  </si>
  <si>
    <t xml:space="preserve">Data Validation - List </t>
  </si>
  <si>
    <t>Program Rule</t>
  </si>
  <si>
    <t>CFR Citation</t>
  </si>
  <si>
    <t>Title</t>
  </si>
  <si>
    <t>Form Number</t>
  </si>
  <si>
    <t>Estimated # Respondents</t>
  </si>
  <si>
    <t>Responses per Respondents</t>
  </si>
  <si>
    <t>Total Annual Records</t>
  </si>
  <si>
    <t>Estimated Avg. # of Hours Per Response</t>
  </si>
  <si>
    <t xml:space="preserve">Estimated Total Hours            </t>
  </si>
  <si>
    <t>Current OMB Approved Burden Hrs</t>
  </si>
  <si>
    <t>Existing Requirements in Use without OMB approval</t>
  </si>
  <si>
    <t>Due to Program Change</t>
  </si>
  <si>
    <t>Due to an Adjustment</t>
  </si>
  <si>
    <t>Total Difference</t>
  </si>
  <si>
    <t>State Agency Level</t>
  </si>
  <si>
    <t>210.18(i)(3)</t>
  </si>
  <si>
    <t>SA notifies SFAs in writing of review findings, corrective actions, deadlines, and potential fiscal action with grounds and right to appeal.</t>
  </si>
  <si>
    <t>Admin Review</t>
  </si>
  <si>
    <t>210.19(f)</t>
  </si>
  <si>
    <t>SA provides the CACFP SA with a list of all NSLP schools with at least 50% or more children eligible for free or reduced price meals by February 1 each year.</t>
  </si>
  <si>
    <t>210.20(a)(7)</t>
  </si>
  <si>
    <t>SA reports to FNS schools' compliance with the food safety inspections requirements.</t>
  </si>
  <si>
    <t>210.5(d)(2)(ii)</t>
  </si>
  <si>
    <t>SAs submit a quarterly report to FNS detailing the disbursement of performance-based reimbursement to SFAs.</t>
  </si>
  <si>
    <t>0</t>
  </si>
  <si>
    <t>210.18 (c-h)</t>
  </si>
  <si>
    <t xml:space="preserve">SA completes documentation used to conduct Administrative Review. </t>
  </si>
  <si>
    <t>210.20(a)(2)&amp;(3)&amp;(4)&amp;(8)&amp;(9) &amp; 210.5(d)(1)&amp;(2) &amp; 210.14(e)(7) &amp; 210.17(g), 210.20(a)(5) &amp; 210.18(n) &amp; (o)(2)</t>
  </si>
  <si>
    <t>SA reporting burden for electronic reports accounted  for in the Food Program Reporting System (FPRS) ICR #0584-0594.</t>
  </si>
  <si>
    <t>FNS-10, FNS-13, FNS-777, FNS-640, FNS-828</t>
  </si>
  <si>
    <t>*</t>
  </si>
  <si>
    <t>State Agency Level Total</t>
  </si>
  <si>
    <t>School Food Authority/Local Education Agency Level</t>
  </si>
  <si>
    <t>210.9(b)(21)</t>
  </si>
  <si>
    <t>SFA provides SA with list of all schools with at least 50% free or reduced-price enrolled children and the attendance boundaries for those schools upon request of a CACFP sponsor of homes.</t>
  </si>
  <si>
    <t>210.9(c)(7)</t>
  </si>
  <si>
    <t>SFAs review NSLP afterschool care programs</t>
  </si>
  <si>
    <t>210.15(a)(1) &amp; 210.8(b)&amp;(c)</t>
  </si>
  <si>
    <t>SFA submits to the SA monthly claims for reimbursement and eligibility data for enrolled children for October.</t>
  </si>
  <si>
    <t>210.15(a)(2)&amp;(4) &amp; 210.9(a&amp;b) &amp; 210.7(d)(2)</t>
  </si>
  <si>
    <t>SFA submits to the SA an application, agreement, Free and Reduced Price Policy Statement, commodity preference, and annual certifications.</t>
  </si>
  <si>
    <t>210.15(a)(3) &amp; 210.18(j)(2)</t>
  </si>
  <si>
    <t>SFA submits to the SA a written response to reviews documenting corrective action for Program deficiencies.</t>
  </si>
  <si>
    <t>210.15(a)(7)</t>
  </si>
  <si>
    <t>Paid Lunch Revenue</t>
  </si>
  <si>
    <t>210.15(a)(8) &amp; 210.14(e)(7)</t>
  </si>
  <si>
    <t>School food authorities shall report prices of paid lunches for each school to the State agency.</t>
  </si>
  <si>
    <t>School Food Authority Level Total</t>
  </si>
  <si>
    <t>School Level</t>
  </si>
  <si>
    <t>210.13(b)</t>
  </si>
  <si>
    <t>Schools shall post the most recent food safety inspection and provide a copy upon request.</t>
  </si>
  <si>
    <t xml:space="preserve">School Level Total </t>
  </si>
  <si>
    <t xml:space="preserve"> Total Reporting Burden</t>
  </si>
  <si>
    <t>Recordkeeping</t>
  </si>
  <si>
    <t>Estimated # Recordkeepers</t>
  </si>
  <si>
    <t>Records Per Recordkeeper</t>
  </si>
  <si>
    <t>Estimated Avg. # of Hours Per Record</t>
  </si>
  <si>
    <t>Due to Program Change - Rule</t>
  </si>
  <si>
    <t>Competitive Foods</t>
  </si>
  <si>
    <t>210.18(h)(2)(iv)</t>
  </si>
  <si>
    <t>SA maintains documentation of LEA/SFA compliance with nutrition standards for competitive foods.</t>
  </si>
  <si>
    <t>FNS-10</t>
  </si>
  <si>
    <t>210.20(b)(1&amp;2) &amp; 210.23(c) &amp; 210.5</t>
  </si>
  <si>
    <t>SA maintains accounting records and source documents to control the receipt, custody and disbursement of Federal NSLP funds and documentation supporting all SFA claims paid by the SA.</t>
  </si>
  <si>
    <t>Nutrition Standards</t>
  </si>
  <si>
    <t>FNS-13</t>
  </si>
  <si>
    <t>210.20(b)(3) &amp; 210.17(g)&amp;(h)</t>
  </si>
  <si>
    <t>SA maintains documentation to support the amount of State funds reported  for State revenue matching requirements.</t>
  </si>
  <si>
    <t>Six Cents Certification</t>
  </si>
  <si>
    <t xml:space="preserve">210.20(b)(6) &amp; 210.18(f)(k,l,m,(o) &amp; 210.23(c) </t>
  </si>
  <si>
    <t>SA maintains records of all reviews (including Program violations, corrective action, fiscal action and withholding of payments).</t>
  </si>
  <si>
    <t>FNS-640</t>
  </si>
  <si>
    <t>210.20(b)(7) &amp; 210.19(c) &amp; 210.18(o)</t>
  </si>
  <si>
    <t>SA maintains documentation of fiscal action taken to disallow improper claims submitted by SFAs, as determined through claims processing, reviews, and USDA audits.</t>
  </si>
  <si>
    <t xml:space="preserve">SA completes and maintains documentation used to conduct Administrative Review. </t>
  </si>
  <si>
    <t>210.20(b)(10) &amp; 210.19(b)</t>
  </si>
  <si>
    <t>Professional Standards</t>
  </si>
  <si>
    <t>210.20(b)(11)</t>
  </si>
  <si>
    <t>SA maintains records from SFAs of food safety inspections obtained by schools.</t>
  </si>
  <si>
    <t>Local Wellness Policy</t>
  </si>
  <si>
    <r>
      <t>210.20(b)(12)</t>
    </r>
    <r>
      <rPr>
        <sz val="6"/>
        <rFont val="Calibri"/>
        <family val="2"/>
      </rPr>
      <t xml:space="preserve"> &amp; </t>
    </r>
    <r>
      <rPr>
        <sz val="11"/>
        <rFont val="Calibri"/>
        <family val="2"/>
      </rPr>
      <t>210.14(e)(7)</t>
    </r>
  </si>
  <si>
    <t>SA maintains records of paid reimbursable lunch prices obtained from SFAs.</t>
  </si>
  <si>
    <t>FNS-828</t>
  </si>
  <si>
    <t>210.20(b)(14)</t>
  </si>
  <si>
    <t>SA maintains documentation of compliance with professional standards for State directors of School Nutrition Programs.</t>
  </si>
  <si>
    <t>210.9(b)(19)</t>
  </si>
  <si>
    <t>SFA maintains files of children directly certified.</t>
  </si>
  <si>
    <t>210.11(b)(2)</t>
  </si>
  <si>
    <t>LEAs &amp; SFAs maintain documentation of compliance with nutrition standards for all competitive food for sale to students.</t>
  </si>
  <si>
    <t>210.15(b)(1) &amp; 210.8(a)(5)</t>
  </si>
  <si>
    <t>SFA maintains documentation of participation data by school to support monthly Claim for Reimbursement and data used in the claims review process.</t>
  </si>
  <si>
    <t>210.15(b)(2) &amp; 210.7(d)(2)</t>
  </si>
  <si>
    <t>210.15(b)(4) &amp; 210.9(b)(18 &amp; 20)</t>
  </si>
  <si>
    <t>SFA maintains files of school meal applications.</t>
  </si>
  <si>
    <t>210.15(b)(6) &amp; 210.14(e)</t>
  </si>
  <si>
    <t>SFA maintains calculations of average paid lunch prices and adjustments.</t>
  </si>
  <si>
    <t>210.15(b)(7) &amp; 210.14(f)</t>
  </si>
  <si>
    <t>SFA documents revenue from sale of nonprogram foods accrues to the nonprofit school food service account and is compliant with requirements.</t>
  </si>
  <si>
    <t>210.15(b)(8); 210.30(g)</t>
  </si>
  <si>
    <t>SFA maintains documentation of compliance with professional standards for school nutrition directors, managers and personnel.</t>
  </si>
  <si>
    <t>210.15(b)(9) and 210.31(f)</t>
  </si>
  <si>
    <t>SFA/LEA must retain records to document compliance with the local school wellness policy requirements in 210.30(f).</t>
  </si>
  <si>
    <t xml:space="preserve">School Level </t>
  </si>
  <si>
    <t>210.10(m)</t>
  </si>
  <si>
    <t>Organizations responsible for food service in schools maintain records.</t>
  </si>
  <si>
    <t>210.15(b)(1)</t>
  </si>
  <si>
    <t>210.15(b)(2)(3) &amp; 210.10(a)(3)</t>
  </si>
  <si>
    <t>210.15(b)(5) &amp; 210.13(b&amp;c)</t>
  </si>
  <si>
    <t>School Level Total</t>
  </si>
  <si>
    <t xml:space="preserve"> Total Recordkeeping Burden</t>
  </si>
  <si>
    <t>Public Notification</t>
  </si>
  <si>
    <t>Due to Program Change - Final Rule</t>
  </si>
  <si>
    <t>210.18(m)(1)</t>
  </si>
  <si>
    <t>SA must post a summary of the most recent administrative review results of SFAs on the SA website and make a copy available upon request.</t>
  </si>
  <si>
    <t>LEA must inform the public annually about the content and implementation of the local school wellness policy and any updates.</t>
  </si>
  <si>
    <t>LEA must conduct triennial assessments of schools' compliance with the local school wellness policy and inform public about progress.</t>
  </si>
  <si>
    <t>Local Educational Agency / School Food Authority Level Total</t>
  </si>
  <si>
    <t>TOTAL NO. RESPONDENTS</t>
  </si>
  <si>
    <t>AVERAGE NO. RESPONSES PER RESPONDENT</t>
  </si>
  <si>
    <t>TOTAL ANNUAL RESPONSES</t>
  </si>
  <si>
    <t>AVERAGE HOURS PER RESPONSE</t>
  </si>
  <si>
    <t>TOTAL BURDEN HOURS</t>
  </si>
  <si>
    <t xml:space="preserve">CURRENT OMB INVENTORY </t>
  </si>
  <si>
    <t>This is the Current OMB Approved Burden Hrs column 'J'</t>
  </si>
  <si>
    <t>DIFFERENCE (NEW BURDEN REQUESTED)</t>
  </si>
  <si>
    <t>DIFFERENCE DUE TO ADJUSTMENT</t>
  </si>
  <si>
    <t>DIFFERENCE DUE TO EXISITING REQUIREMENTS IN USE WITHOUT OMB APPROVAL</t>
  </si>
  <si>
    <t xml:space="preserve">ICR #0584-0006, National School Lunch Program 7 CFR Part 210 - Summary </t>
  </si>
  <si>
    <t xml:space="preserve"> </t>
  </si>
  <si>
    <t>Responses Per Respondent</t>
  </si>
  <si>
    <t>Total Annual Responses (Col. BxC)</t>
  </si>
  <si>
    <t>Estimated Total Hours (Col. DxE)</t>
  </si>
  <si>
    <t xml:space="preserve">Recordkeeping </t>
  </si>
  <si>
    <t xml:space="preserve">State Agency Level </t>
  </si>
  <si>
    <t>School Food Authority Level</t>
  </si>
  <si>
    <t xml:space="preserve">Recordkeeping Total </t>
  </si>
  <si>
    <t xml:space="preserve">Reporting Total </t>
  </si>
  <si>
    <t>Local Educational Agency Level</t>
  </si>
  <si>
    <t>Public Notification Total</t>
  </si>
  <si>
    <t>TOTAL BURDEN FOR                        NATIONAL SCHOOL LUNCH PROGRAM</t>
  </si>
  <si>
    <t xml:space="preserve">Date </t>
  </si>
  <si>
    <t xml:space="preserve">User Initials </t>
  </si>
  <si>
    <t xml:space="preserve">Comments </t>
  </si>
  <si>
    <t>JO</t>
  </si>
  <si>
    <t>Reviewed all numbers for accurancy and that they are updated; compared with Attachment B.</t>
  </si>
  <si>
    <t xml:space="preserve">SUMMARY OF BURDEN RECORDKEEPING, REPORTING &amp; PUBLIC NOTIFICATION </t>
  </si>
  <si>
    <t>SA shall prepare records on schools eligible to receive USDA donated foods  and maintain records on the annual food preference survey.</t>
  </si>
  <si>
    <t xml:space="preserve"> Total Public Notification Burden</t>
  </si>
  <si>
    <t>210.31(d)(3), e(2), e(3)</t>
  </si>
  <si>
    <t xml:space="preserve">210.31(d)(2) </t>
  </si>
  <si>
    <t xml:space="preserve"> Professional Standards Exemption</t>
  </si>
  <si>
    <t>210.30(b)(1)(iv)</t>
  </si>
  <si>
    <t>State agency reviews and approves/denies each request to hire a school nutrition program director in a medium or large LEA who does not meet professional standards educational criteria</t>
  </si>
  <si>
    <t>Professional Standards Exception</t>
  </si>
  <si>
    <t>SFAs develop and submit request to hire a school nutrition program director in medium or large LEA who does not meet professional standards educational criteria</t>
  </si>
  <si>
    <t>SA maintains SFAs' requests to hire individuals in medium or large LEAs who do not meet professional standards educational criteria</t>
  </si>
  <si>
    <t>Buy American</t>
  </si>
  <si>
    <t>210.21(d)(5)</t>
  </si>
  <si>
    <t>210.21(d)(3)</t>
  </si>
  <si>
    <t>SFAs include language requiring Buy American in all procurement procedures, solicitations, and contracts and maintain such documentation.</t>
  </si>
  <si>
    <t>Menu Planning Option in NSLP/SBP</t>
  </si>
  <si>
    <t>210.10(c)(3)</t>
  </si>
  <si>
    <t>SFAs maintain records to demonstrate that schools are tribally operated, are operated by the Bureau of Indian Education, or serve primarily American Indian or Alaska Native students.</t>
  </si>
  <si>
    <t>SFA maintains documentation of requests to hire individuals in medium or large LEAs who do not meet professional standards educational criteria</t>
  </si>
  <si>
    <t>Nutrition Requirements</t>
  </si>
  <si>
    <t xml:space="preserve">210.10(a)(3) </t>
  </si>
  <si>
    <t>SFA reports to the SA the number of food safety inspections obtained by each school.</t>
  </si>
  <si>
    <t>SFAs to maintain production and menu records and documentation to support performance based reimbursement and the attestation of compliance.</t>
  </si>
  <si>
    <t>SFA maintains documentation demonstrating that their non-domestic food purchases do not exceed the specified annual threshold.</t>
  </si>
  <si>
    <t>SFAs develop menu records (beyond regular menu maintenance) that meet updated and new FNS specifications from the rule (which also includes following all previous rule menu specifications).</t>
  </si>
  <si>
    <t>School maintains written statements signed by a licensed physician of the need for substitutions and recommending alternate foods unless otherwise exempted by FNS.</t>
  </si>
  <si>
    <t>Schools or SFAs maintain documentation of participation data by school to support the Claim for Reimbursement.</t>
  </si>
  <si>
    <t>Schools or SFAs to maintain production, menue, and the latest nutritional analysis records to show that meals meet requirements.</t>
  </si>
  <si>
    <t>School maintains temperature records for food safety program and records from most recent food safety inspection.</t>
  </si>
  <si>
    <t xml:space="preserve">Attachment A. 	Burden Chart for OMB Control 0584-0006, Final Rule, Child Nutrition Programs: Meal Patterns Consistent with the 2020-2025 Dietary Guidelines for Americans for 0584-0006 7 CFR Part 210 for National School Lunch Program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</si>
</sst>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"/>
    <numFmt numFmtId="165" formatCode="_(* #,##0.000_);_(* \(#,##0.000\);_(* &quot;-&quot;??_);_(@_)"/>
    <numFmt numFmtId="166" formatCode="_(* #,##0_);_(* \(#,##0\);_(* &quot;-&quot;??_);_(@_)"/>
    <numFmt numFmtId="167" formatCode="_(* #,##0.0_);_(* \(#,##0.0\);_(* &quot;-&quot;??_);_(@_)"/>
    <numFmt numFmtId="168" formatCode="0.000"/>
    <numFmt numFmtId="169" formatCode="m/d/yy;@"/>
    <numFmt numFmtId="170" formatCode="_(* #,##0.0000_);_(* \(#,##0.0000\);_(* &quot;-&quot;??_);_(@_)"/>
    <numFmt numFmtId="171" formatCode="_(* #,##0.00000_);_(* \(#,##0.00000\);_(* &quot;-&quot;??_);_(@_)"/>
    <numFmt numFmtId="172" formatCode="_(* #,##0.000000_);_(* \(#,##0.000000\);_(* &quot;-&quot;??_);_(@_)"/>
    <numFmt numFmtId="173" formatCode="_(* #,##0.0000000_);_(* \(#,##0.0000000\);_(* &quot;-&quot;??_);_(@_)"/>
    <numFmt numFmtId="174" formatCode="_(* #,##0.00000000_);_(* \(#,##0.00000000\);_(* &quot;-&quot;??_);_(@_)"/>
    <numFmt numFmtId="175" formatCode="#,##0.000_);\(#,##0.000\)"/>
    <numFmt numFmtId="176" formatCode="#,##0.00000000000"/>
  </numFmts>
  <fonts count="5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mbria"/>
      <family val="1"/>
      <scheme val="major"/>
    </font>
    <font>
      <sz val="8"/>
      <color indexed="8"/>
      <name val="Cambria"/>
      <family val="1"/>
      <scheme val="major"/>
    </font>
    <font>
      <sz val="10"/>
      <color theme="0"/>
      <name val="Cambria"/>
      <family val="1"/>
      <scheme val="major"/>
    </font>
    <font>
      <sz val="10"/>
      <color indexed="9"/>
      <name val="Cambria"/>
      <family val="1"/>
      <scheme val="major"/>
    </font>
    <font>
      <sz val="10"/>
      <color indexed="8"/>
      <name val="Cambria"/>
      <family val="1"/>
      <scheme val="major"/>
    </font>
    <font>
      <sz val="12"/>
      <color indexed="8"/>
      <name val="Cambria"/>
      <family val="1"/>
      <scheme val="major"/>
    </font>
    <font>
      <sz val="10"/>
      <color indexed="8"/>
      <name val="Calibri"/>
      <family val="2"/>
      <scheme val="minor"/>
    </font>
    <font>
      <b/>
      <sz val="20"/>
      <color theme="1"/>
      <name val="Cambria"/>
      <family val="1"/>
      <scheme val="maj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12"/>
      <color indexed="8"/>
      <name val="Cambria"/>
      <family val="1"/>
      <scheme val="major"/>
    </font>
    <font>
      <sz val="11"/>
      <color indexed="8"/>
      <name val="Cambria"/>
      <family val="1"/>
      <scheme val="major"/>
    </font>
    <font>
      <sz val="8"/>
      <name val="Cambria"/>
      <family val="1"/>
      <scheme val="major"/>
    </font>
    <font>
      <b/>
      <sz val="12"/>
      <name val="Cambria"/>
      <family val="1"/>
      <scheme val="major"/>
    </font>
    <font>
      <b/>
      <sz val="12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b/>
      <sz val="9"/>
      <color indexed="81"/>
      <name val="Tahoma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  <font>
      <b/>
      <sz val="20"/>
      <name val="Cambria"/>
      <family val="1"/>
      <scheme val="major"/>
    </font>
    <font>
      <sz val="6"/>
      <name val="Calibri"/>
      <family val="2"/>
    </font>
    <font>
      <sz val="11"/>
      <color rgb="FF000000"/>
      <name val="Arial"/>
      <family val="2"/>
    </font>
    <font>
      <sz val="16"/>
      <color indexed="81"/>
      <name val="Tahoma"/>
      <family val="2"/>
    </font>
    <font>
      <b/>
      <sz val="11"/>
      <name val="Calibri"/>
      <family val="2"/>
    </font>
    <font>
      <sz val="26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Arial"/>
      <family val="2"/>
    </font>
    <font>
      <sz val="11"/>
      <color indexed="54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</font>
    <font>
      <sz val="11"/>
      <color theme="1"/>
      <name val="Calibri"/>
    </font>
    <font>
      <sz val="11"/>
      <color indexed="8"/>
      <name val="Calibri"/>
    </font>
    <font>
      <sz val="11"/>
      <name val="Calibri"/>
    </font>
    <font>
      <b/>
      <sz val="11"/>
      <color indexed="8"/>
      <name val="Calibri"/>
    </font>
    <font>
      <b/>
      <sz val="11"/>
      <name val="Calibri"/>
    </font>
    <font>
      <sz val="11"/>
      <color indexed="54"/>
      <name val="Calibri"/>
    </font>
  </fonts>
  <fills count="2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76933C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" fillId="0" borderId="0"/>
    <xf numFmtId="9" fontId="36" fillId="0" borderId="0" applyFont="0" applyFill="0" applyBorder="0" applyAlignment="0" applyProtection="0"/>
  </cellStyleXfs>
  <cellXfs count="374">
    <xf numFmtId="0" fontId="0" fillId="0" borderId="0" xfId="0"/>
    <xf numFmtId="0" fontId="4" fillId="0" borderId="0" xfId="4" applyFont="1" applyAlignment="1">
      <alignment horizontal="center" vertical="center" wrapText="1"/>
    </xf>
    <xf numFmtId="0" fontId="3" fillId="0" borderId="0" xfId="4"/>
    <xf numFmtId="166" fontId="11" fillId="0" borderId="4" xfId="3" applyNumberFormat="1" applyFont="1" applyFill="1" applyBorder="1" applyAlignment="1">
      <alignment vertical="center"/>
    </xf>
    <xf numFmtId="166" fontId="11" fillId="0" borderId="4" xfId="3" applyNumberFormat="1" applyFont="1" applyBorder="1" applyAlignment="1">
      <alignment vertical="center"/>
    </xf>
    <xf numFmtId="43" fontId="3" fillId="0" borderId="0" xfId="4" applyNumberFormat="1"/>
    <xf numFmtId="43" fontId="0" fillId="0" borderId="0" xfId="0" applyNumberFormat="1"/>
    <xf numFmtId="43" fontId="6" fillId="0" borderId="1" xfId="3" applyFont="1" applyFill="1" applyBorder="1" applyAlignment="1" applyProtection="1">
      <alignment horizontal="center" vertical="center" wrapText="1"/>
      <protection locked="0"/>
    </xf>
    <xf numFmtId="0" fontId="13" fillId="2" borderId="2" xfId="1" applyFont="1" applyFill="1" applyBorder="1" applyAlignment="1">
      <alignment horizontal="center" vertical="center" wrapText="1"/>
    </xf>
    <xf numFmtId="0" fontId="13" fillId="4" borderId="11" xfId="1" applyFont="1" applyFill="1" applyBorder="1" applyAlignment="1">
      <alignment horizontal="center" vertical="center" wrapText="1"/>
    </xf>
    <xf numFmtId="0" fontId="13" fillId="4" borderId="1" xfId="1" applyFont="1" applyFill="1" applyBorder="1" applyAlignment="1">
      <alignment horizontal="center" vertical="center" wrapText="1"/>
    </xf>
    <xf numFmtId="0" fontId="13" fillId="4" borderId="12" xfId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vertical="center"/>
    </xf>
    <xf numFmtId="0" fontId="10" fillId="0" borderId="0" xfId="0" applyFont="1"/>
    <xf numFmtId="0" fontId="7" fillId="0" borderId="7" xfId="0" applyFont="1" applyBorder="1"/>
    <xf numFmtId="0" fontId="11" fillId="0" borderId="0" xfId="0" applyFont="1" applyAlignment="1">
      <alignment vertical="center"/>
    </xf>
    <xf numFmtId="166" fontId="11" fillId="0" borderId="0" xfId="3" applyNumberFormat="1" applyFont="1" applyBorder="1" applyAlignment="1">
      <alignment vertical="center"/>
    </xf>
    <xf numFmtId="166" fontId="11" fillId="0" borderId="0" xfId="3" applyNumberFormat="1" applyFont="1" applyFill="1" applyBorder="1" applyAlignment="1">
      <alignment vertical="center"/>
    </xf>
    <xf numFmtId="165" fontId="0" fillId="0" borderId="0" xfId="0" applyNumberFormat="1"/>
    <xf numFmtId="0" fontId="11" fillId="0" borderId="0" xfId="0" applyFont="1" applyAlignment="1">
      <alignment horizontal="left" vertical="center"/>
    </xf>
    <xf numFmtId="166" fontId="11" fillId="0" borderId="0" xfId="3" applyNumberFormat="1" applyFont="1" applyFill="1" applyBorder="1" applyAlignment="1">
      <alignment horizontal="right" vertical="center"/>
    </xf>
    <xf numFmtId="0" fontId="8" fillId="6" borderId="0" xfId="0" applyFont="1" applyFill="1" applyAlignment="1">
      <alignment horizontal="center" vertical="center" wrapText="1"/>
    </xf>
    <xf numFmtId="0" fontId="18" fillId="6" borderId="0" xfId="0" applyFont="1" applyFill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0" fillId="7" borderId="0" xfId="0" applyFont="1" applyFill="1" applyAlignment="1">
      <alignment horizontal="center" vertical="center" wrapText="1"/>
    </xf>
    <xf numFmtId="0" fontId="21" fillId="7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right" vertical="center"/>
    </xf>
    <xf numFmtId="0" fontId="11" fillId="9" borderId="0" xfId="0" applyFont="1" applyFill="1" applyAlignment="1">
      <alignment horizontal="left" vertical="center"/>
    </xf>
    <xf numFmtId="166" fontId="11" fillId="9" borderId="0" xfId="3" applyNumberFormat="1" applyFont="1" applyFill="1" applyBorder="1" applyAlignment="1">
      <alignment vertical="center"/>
    </xf>
    <xf numFmtId="0" fontId="13" fillId="2" borderId="0" xfId="1" applyFont="1" applyFill="1" applyAlignment="1">
      <alignment horizontal="center" vertical="center" wrapText="1"/>
    </xf>
    <xf numFmtId="43" fontId="6" fillId="10" borderId="1" xfId="3" applyFont="1" applyFill="1" applyBorder="1" applyAlignment="1" applyProtection="1">
      <alignment horizontal="center" vertical="center" wrapText="1"/>
      <protection locked="0"/>
    </xf>
    <xf numFmtId="43" fontId="6" fillId="8" borderId="13" xfId="3" applyFont="1" applyFill="1" applyBorder="1" applyAlignment="1" applyProtection="1">
      <alignment horizontal="center" vertical="center"/>
    </xf>
    <xf numFmtId="43" fontId="6" fillId="8" borderId="15" xfId="3" applyFont="1" applyFill="1" applyBorder="1" applyAlignment="1" applyProtection="1">
      <alignment horizontal="center" vertical="center"/>
    </xf>
    <xf numFmtId="0" fontId="25" fillId="5" borderId="27" xfId="0" applyFont="1" applyFill="1" applyBorder="1" applyAlignment="1">
      <alignment horizontal="center" vertical="center" wrapText="1"/>
    </xf>
    <xf numFmtId="0" fontId="25" fillId="5" borderId="28" xfId="0" applyFont="1" applyFill="1" applyBorder="1" applyAlignment="1">
      <alignment horizontal="center" vertical="center" wrapText="1"/>
    </xf>
    <xf numFmtId="0" fontId="25" fillId="5" borderId="29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31" xfId="0" applyBorder="1"/>
    <xf numFmtId="3" fontId="26" fillId="0" borderId="32" xfId="0" applyNumberFormat="1" applyFont="1" applyBorder="1" applyAlignment="1">
      <alignment horizontal="right"/>
    </xf>
    <xf numFmtId="0" fontId="26" fillId="0" borderId="32" xfId="0" applyFont="1" applyBorder="1" applyAlignment="1">
      <alignment horizontal="right"/>
    </xf>
    <xf numFmtId="0" fontId="26" fillId="0" borderId="17" xfId="0" applyFont="1" applyBorder="1"/>
    <xf numFmtId="168" fontId="26" fillId="0" borderId="32" xfId="0" applyNumberFormat="1" applyFont="1" applyBorder="1" applyAlignment="1">
      <alignment horizontal="right"/>
    </xf>
    <xf numFmtId="0" fontId="2" fillId="0" borderId="0" xfId="4" applyFont="1"/>
    <xf numFmtId="0" fontId="0" fillId="0" borderId="21" xfId="0" applyBorder="1"/>
    <xf numFmtId="0" fontId="0" fillId="0" borderId="22" xfId="0" applyBorder="1"/>
    <xf numFmtId="0" fontId="28" fillId="0" borderId="8" xfId="0" applyFont="1" applyBorder="1" applyAlignment="1">
      <alignment horizontal="center"/>
    </xf>
    <xf numFmtId="0" fontId="28" fillId="0" borderId="20" xfId="0" applyFont="1" applyBorder="1" applyAlignment="1">
      <alignment horizontal="center"/>
    </xf>
    <xf numFmtId="0" fontId="28" fillId="0" borderId="0" xfId="0" applyFont="1"/>
    <xf numFmtId="169" fontId="0" fillId="0" borderId="23" xfId="0" applyNumberFormat="1" applyBorder="1"/>
    <xf numFmtId="169" fontId="0" fillId="0" borderId="33" xfId="0" applyNumberFormat="1" applyBorder="1"/>
    <xf numFmtId="0" fontId="30" fillId="0" borderId="1" xfId="1" applyFont="1" applyBorder="1" applyAlignment="1">
      <alignment vertical="center"/>
    </xf>
    <xf numFmtId="0" fontId="6" fillId="10" borderId="1" xfId="3" applyNumberFormat="1" applyFont="1" applyFill="1" applyBorder="1" applyAlignment="1" applyProtection="1">
      <alignment horizontal="center" vertical="center" wrapText="1"/>
      <protection locked="0"/>
    </xf>
    <xf numFmtId="0" fontId="9" fillId="3" borderId="0" xfId="0" applyFont="1" applyFill="1" applyAlignment="1">
      <alignment horizontal="left" vertical="center" wrapText="1"/>
    </xf>
    <xf numFmtId="43" fontId="5" fillId="0" borderId="11" xfId="3" applyFont="1" applyFill="1" applyBorder="1" applyAlignment="1" applyProtection="1">
      <alignment horizontal="center" vertical="center" wrapText="1"/>
      <protection locked="0"/>
    </xf>
    <xf numFmtId="0" fontId="30" fillId="0" borderId="1" xfId="1" applyFont="1" applyBorder="1" applyAlignment="1">
      <alignment vertical="center" wrapText="1"/>
    </xf>
    <xf numFmtId="0" fontId="5" fillId="0" borderId="11" xfId="3" applyNumberFormat="1" applyFont="1" applyFill="1" applyBorder="1" applyAlignment="1" applyProtection="1">
      <alignment horizontal="center" vertical="center" wrapText="1"/>
      <protection locked="0"/>
    </xf>
    <xf numFmtId="0" fontId="13" fillId="13" borderId="11" xfId="1" applyFont="1" applyFill="1" applyBorder="1" applyAlignment="1">
      <alignment horizontal="center" vertical="center" wrapText="1"/>
    </xf>
    <xf numFmtId="170" fontId="11" fillId="0" borderId="0" xfId="3" applyNumberFormat="1" applyFont="1" applyBorder="1" applyAlignment="1">
      <alignment vertical="center"/>
    </xf>
    <xf numFmtId="171" fontId="11" fillId="0" borderId="4" xfId="3" applyNumberFormat="1" applyFont="1" applyBorder="1" applyAlignment="1">
      <alignment vertical="center"/>
    </xf>
    <xf numFmtId="174" fontId="11" fillId="0" borderId="0" xfId="3" applyNumberFormat="1" applyFont="1" applyFill="1" applyBorder="1" applyAlignment="1">
      <alignment horizontal="right" vertical="center"/>
    </xf>
    <xf numFmtId="0" fontId="30" fillId="0" borderId="2" xfId="1" applyFont="1" applyBorder="1" applyAlignment="1">
      <alignment horizontal="left" vertical="center" wrapText="1"/>
    </xf>
    <xf numFmtId="166" fontId="11" fillId="5" borderId="0" xfId="3" applyNumberFormat="1" applyFont="1" applyFill="1" applyBorder="1" applyAlignment="1">
      <alignment vertical="center"/>
    </xf>
    <xf numFmtId="164" fontId="0" fillId="0" borderId="0" xfId="0" applyNumberFormat="1"/>
    <xf numFmtId="166" fontId="11" fillId="15" borderId="0" xfId="6" applyNumberFormat="1" applyFont="1" applyFill="1" applyBorder="1" applyAlignment="1">
      <alignment vertical="center"/>
    </xf>
    <xf numFmtId="166" fontId="11" fillId="17" borderId="0" xfId="6" applyNumberFormat="1" applyFont="1" applyFill="1" applyBorder="1" applyAlignment="1">
      <alignment vertical="center"/>
    </xf>
    <xf numFmtId="175" fontId="11" fillId="17" borderId="0" xfId="6" applyNumberFormat="1" applyFont="1" applyFill="1" applyBorder="1" applyAlignment="1">
      <alignment vertical="center"/>
    </xf>
    <xf numFmtId="0" fontId="21" fillId="17" borderId="0" xfId="0" applyFont="1" applyFill="1" applyAlignment="1">
      <alignment horizontal="center" vertical="center" wrapText="1"/>
    </xf>
    <xf numFmtId="0" fontId="11" fillId="5" borderId="0" xfId="0" applyFont="1" applyFill="1" applyAlignment="1">
      <alignment horizontal="left" vertical="center"/>
    </xf>
    <xf numFmtId="0" fontId="11" fillId="9" borderId="0" xfId="0" applyFont="1" applyFill="1" applyAlignment="1">
      <alignment vertical="center"/>
    </xf>
    <xf numFmtId="166" fontId="11" fillId="16" borderId="0" xfId="6" applyNumberFormat="1" applyFont="1" applyFill="1" applyBorder="1" applyAlignment="1">
      <alignment vertical="center"/>
    </xf>
    <xf numFmtId="0" fontId="19" fillId="15" borderId="0" xfId="0" applyFont="1" applyFill="1" applyAlignment="1">
      <alignment horizontal="right" vertical="center"/>
    </xf>
    <xf numFmtId="0" fontId="11" fillId="16" borderId="0" xfId="0" applyFont="1" applyFill="1" applyAlignment="1">
      <alignment horizontal="left" vertical="center"/>
    </xf>
    <xf numFmtId="0" fontId="11" fillId="15" borderId="0" xfId="0" applyFont="1" applyFill="1" applyAlignment="1">
      <alignment horizontal="left" vertical="center"/>
    </xf>
    <xf numFmtId="0" fontId="19" fillId="5" borderId="0" xfId="0" applyFont="1" applyFill="1" applyAlignment="1">
      <alignment horizontal="right" vertical="center"/>
    </xf>
    <xf numFmtId="166" fontId="0" fillId="0" borderId="0" xfId="0" applyNumberFormat="1"/>
    <xf numFmtId="0" fontId="30" fillId="0" borderId="1" xfId="0" applyFont="1" applyBorder="1" applyAlignment="1">
      <alignment vertical="center" wrapText="1"/>
    </xf>
    <xf numFmtId="173" fontId="11" fillId="5" borderId="0" xfId="3" applyNumberFormat="1" applyFont="1" applyFill="1" applyBorder="1" applyAlignment="1">
      <alignment vertical="center"/>
    </xf>
    <xf numFmtId="172" fontId="11" fillId="5" borderId="0" xfId="3" applyNumberFormat="1" applyFont="1" applyFill="1" applyBorder="1" applyAlignment="1">
      <alignment vertical="center"/>
    </xf>
    <xf numFmtId="166" fontId="11" fillId="9" borderId="4" xfId="3" applyNumberFormat="1" applyFont="1" applyFill="1" applyBorder="1" applyAlignment="1">
      <alignment vertical="center"/>
    </xf>
    <xf numFmtId="170" fontId="11" fillId="9" borderId="4" xfId="3" applyNumberFormat="1" applyFont="1" applyFill="1" applyBorder="1" applyAlignment="1">
      <alignment vertical="center"/>
    </xf>
    <xf numFmtId="166" fontId="11" fillId="15" borderId="36" xfId="6" applyNumberFormat="1" applyFont="1" applyFill="1" applyBorder="1" applyAlignment="1">
      <alignment vertical="center"/>
    </xf>
    <xf numFmtId="166" fontId="9" fillId="3" borderId="37" xfId="3" applyNumberFormat="1" applyFont="1" applyFill="1" applyBorder="1" applyAlignment="1">
      <alignment vertical="center"/>
    </xf>
    <xf numFmtId="39" fontId="9" fillId="3" borderId="37" xfId="3" applyNumberFormat="1" applyFont="1" applyFill="1" applyBorder="1" applyAlignment="1">
      <alignment vertical="center"/>
    </xf>
    <xf numFmtId="3" fontId="39" fillId="0" borderId="0" xfId="0" applyNumberFormat="1" applyFont="1"/>
    <xf numFmtId="176" fontId="0" fillId="0" borderId="0" xfId="0" applyNumberFormat="1"/>
    <xf numFmtId="39" fontId="11" fillId="16" borderId="0" xfId="6" applyNumberFormat="1" applyFont="1" applyFill="1" applyBorder="1" applyAlignment="1">
      <alignment vertical="center"/>
    </xf>
    <xf numFmtId="173" fontId="11" fillId="15" borderId="36" xfId="6" applyNumberFormat="1" applyFont="1" applyFill="1" applyBorder="1" applyAlignment="1">
      <alignment vertical="center"/>
    </xf>
    <xf numFmtId="0" fontId="41" fillId="0" borderId="1" xfId="1" applyFont="1" applyBorder="1" applyAlignment="1">
      <alignment vertical="center"/>
    </xf>
    <xf numFmtId="37" fontId="26" fillId="0" borderId="19" xfId="0" applyNumberFormat="1" applyFont="1" applyBorder="1"/>
    <xf numFmtId="0" fontId="43" fillId="0" borderId="1" xfId="0" applyFont="1" applyBorder="1" applyAlignment="1">
      <alignment vertical="center"/>
    </xf>
    <xf numFmtId="0" fontId="30" fillId="0" borderId="2" xfId="1" applyFont="1" applyBorder="1" applyAlignment="1">
      <alignment vertical="center"/>
    </xf>
    <xf numFmtId="37" fontId="24" fillId="0" borderId="1" xfId="3" applyNumberFormat="1" applyFont="1" applyFill="1" applyBorder="1" applyAlignment="1" applyProtection="1">
      <alignment horizontal="center" vertical="center"/>
      <protection locked="0"/>
    </xf>
    <xf numFmtId="166" fontId="5" fillId="0" borderId="1" xfId="3" applyNumberFormat="1" applyFont="1" applyFill="1" applyBorder="1" applyAlignment="1" applyProtection="1">
      <alignment horizontal="center" vertical="center"/>
    </xf>
    <xf numFmtId="39" fontId="24" fillId="0" borderId="1" xfId="3" applyNumberFormat="1" applyFont="1" applyFill="1" applyBorder="1" applyAlignment="1" applyProtection="1">
      <alignment horizontal="center" vertical="center"/>
      <protection locked="0"/>
    </xf>
    <xf numFmtId="3" fontId="30" fillId="0" borderId="1" xfId="1" applyNumberFormat="1" applyFont="1" applyBorder="1" applyAlignment="1">
      <alignment horizontal="center" vertical="center"/>
    </xf>
    <xf numFmtId="1" fontId="30" fillId="0" borderId="1" xfId="3" applyNumberFormat="1" applyFont="1" applyFill="1" applyBorder="1" applyAlignment="1" applyProtection="1">
      <alignment horizontal="center" vertical="center"/>
      <protection locked="0"/>
    </xf>
    <xf numFmtId="3" fontId="29" fillId="0" borderId="1" xfId="0" applyNumberFormat="1" applyFont="1" applyBorder="1" applyAlignment="1">
      <alignment horizontal="center" vertical="center"/>
    </xf>
    <xf numFmtId="4" fontId="29" fillId="0" borderId="1" xfId="0" applyNumberFormat="1" applyFont="1" applyBorder="1" applyAlignment="1">
      <alignment horizontal="center" vertical="center"/>
    </xf>
    <xf numFmtId="1" fontId="24" fillId="0" borderId="34" xfId="0" applyNumberFormat="1" applyFont="1" applyBorder="1" applyAlignment="1">
      <alignment horizontal="center" vertical="center"/>
    </xf>
    <xf numFmtId="1" fontId="24" fillId="0" borderId="12" xfId="3" applyNumberFormat="1" applyFont="1" applyFill="1" applyBorder="1" applyAlignment="1" applyProtection="1">
      <alignment horizontal="center" vertical="center"/>
    </xf>
    <xf numFmtId="37" fontId="30" fillId="0" borderId="1" xfId="3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3" fontId="0" fillId="0" borderId="1" xfId="0" applyNumberFormat="1" applyBorder="1" applyAlignment="1">
      <alignment horizontal="center" vertical="center" wrapText="1"/>
    </xf>
    <xf numFmtId="2" fontId="5" fillId="0" borderId="1" xfId="3" applyNumberFormat="1" applyFont="1" applyFill="1" applyBorder="1" applyAlignment="1" applyProtection="1">
      <alignment horizontal="center" vertical="center"/>
      <protection locked="0"/>
    </xf>
    <xf numFmtId="3" fontId="5" fillId="0" borderId="1" xfId="3" applyNumberFormat="1" applyFont="1" applyFill="1" applyBorder="1" applyAlignment="1" applyProtection="1">
      <alignment horizontal="center" vertical="center"/>
    </xf>
    <xf numFmtId="4" fontId="0" fillId="0" borderId="1" xfId="0" applyNumberFormat="1" applyBorder="1" applyAlignment="1">
      <alignment horizontal="center" vertical="center" wrapText="1"/>
    </xf>
    <xf numFmtId="1" fontId="24" fillId="11" borderId="1" xfId="3" applyNumberFormat="1" applyFont="1" applyFill="1" applyBorder="1" applyAlignment="1" applyProtection="1">
      <alignment horizontal="center" vertical="center"/>
    </xf>
    <xf numFmtId="2" fontId="24" fillId="11" borderId="1" xfId="3" applyNumberFormat="1" applyFont="1" applyFill="1" applyBorder="1" applyAlignment="1" applyProtection="1">
      <alignment horizontal="center" vertical="center"/>
    </xf>
    <xf numFmtId="37" fontId="24" fillId="11" borderId="1" xfId="3" applyNumberFormat="1" applyFont="1" applyFill="1" applyBorder="1" applyAlignment="1" applyProtection="1">
      <alignment horizontal="center" vertical="center"/>
    </xf>
    <xf numFmtId="1" fontId="24" fillId="11" borderId="12" xfId="3" applyNumberFormat="1" applyFont="1" applyFill="1" applyBorder="1" applyAlignment="1" applyProtection="1">
      <alignment horizontal="center" vertical="center"/>
    </xf>
    <xf numFmtId="168" fontId="24" fillId="11" borderId="1" xfId="3" applyNumberFormat="1" applyFont="1" applyFill="1" applyBorder="1" applyAlignment="1" applyProtection="1">
      <alignment horizontal="center" vertical="center"/>
    </xf>
    <xf numFmtId="166" fontId="5" fillId="0" borderId="1" xfId="6" applyNumberFormat="1" applyFont="1" applyFill="1" applyBorder="1" applyAlignment="1" applyProtection="1">
      <alignment horizontal="center" vertical="center"/>
      <protection locked="0"/>
    </xf>
    <xf numFmtId="166" fontId="5" fillId="0" borderId="1" xfId="3" applyNumberFormat="1" applyFont="1" applyFill="1" applyBorder="1" applyAlignment="1" applyProtection="1">
      <alignment horizontal="center" vertical="center"/>
      <protection locked="0"/>
    </xf>
    <xf numFmtId="0" fontId="30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166" fontId="5" fillId="0" borderId="12" xfId="3" applyNumberFormat="1" applyFont="1" applyFill="1" applyBorder="1" applyAlignment="1" applyProtection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43" fontId="5" fillId="10" borderId="2" xfId="3" applyFont="1" applyFill="1" applyBorder="1" applyAlignment="1" applyProtection="1">
      <alignment horizontal="center" vertical="center" wrapText="1"/>
      <protection locked="0"/>
    </xf>
    <xf numFmtId="166" fontId="5" fillId="10" borderId="1" xfId="3" applyNumberFormat="1" applyFont="1" applyFill="1" applyBorder="1" applyAlignment="1" applyProtection="1">
      <alignment horizontal="center" vertical="center"/>
    </xf>
    <xf numFmtId="43" fontId="5" fillId="10" borderId="1" xfId="3" applyFont="1" applyFill="1" applyBorder="1" applyAlignment="1" applyProtection="1">
      <alignment horizontal="center" vertical="center"/>
    </xf>
    <xf numFmtId="3" fontId="5" fillId="10" borderId="1" xfId="3" applyNumberFormat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 wrapText="1"/>
    </xf>
    <xf numFmtId="166" fontId="30" fillId="0" borderId="1" xfId="3" applyNumberFormat="1" applyFont="1" applyFill="1" applyBorder="1" applyAlignment="1" applyProtection="1">
      <alignment horizontal="center" vertical="center"/>
      <protection locked="0"/>
    </xf>
    <xf numFmtId="166" fontId="30" fillId="0" borderId="12" xfId="3" applyNumberFormat="1" applyFont="1" applyFill="1" applyBorder="1" applyAlignment="1" applyProtection="1">
      <alignment horizontal="center" vertical="center"/>
    </xf>
    <xf numFmtId="37" fontId="5" fillId="0" borderId="1" xfId="3" applyNumberFormat="1" applyFont="1" applyFill="1" applyBorder="1" applyAlignment="1" applyProtection="1">
      <alignment horizontal="center" vertical="center"/>
    </xf>
    <xf numFmtId="37" fontId="30" fillId="0" borderId="12" xfId="3" applyNumberFormat="1" applyFont="1" applyFill="1" applyBorder="1" applyAlignment="1" applyProtection="1">
      <alignment horizontal="center" vertical="center"/>
    </xf>
    <xf numFmtId="0" fontId="5" fillId="10" borderId="2" xfId="3" applyNumberFormat="1" applyFont="1" applyFill="1" applyBorder="1" applyAlignment="1" applyProtection="1">
      <alignment horizontal="center" vertical="center" wrapText="1"/>
      <protection locked="0"/>
    </xf>
    <xf numFmtId="41" fontId="5" fillId="10" borderId="1" xfId="3" applyNumberFormat="1" applyFont="1" applyFill="1" applyBorder="1" applyAlignment="1" applyProtection="1">
      <alignment horizontal="center" vertical="center"/>
    </xf>
    <xf numFmtId="37" fontId="5" fillId="10" borderId="1" xfId="3" applyNumberFormat="1" applyFont="1" applyFill="1" applyBorder="1" applyAlignment="1" applyProtection="1">
      <alignment horizontal="center" vertical="center"/>
    </xf>
    <xf numFmtId="0" fontId="5" fillId="0" borderId="2" xfId="3" applyNumberFormat="1" applyFont="1" applyFill="1" applyBorder="1" applyAlignment="1" applyProtection="1">
      <alignment horizontal="center" vertical="center" wrapText="1"/>
      <protection locked="0"/>
    </xf>
    <xf numFmtId="0" fontId="35" fillId="0" borderId="1" xfId="0" applyFont="1" applyBorder="1" applyAlignment="1">
      <alignment horizontal="center" vertical="center" wrapText="1"/>
    </xf>
    <xf numFmtId="43" fontId="6" fillId="8" borderId="14" xfId="3" applyFont="1" applyFill="1" applyBorder="1" applyAlignment="1" applyProtection="1">
      <alignment horizontal="center" vertical="center" wrapText="1"/>
    </xf>
    <xf numFmtId="37" fontId="6" fillId="8" borderId="15" xfId="3" applyNumberFormat="1" applyFont="1" applyFill="1" applyBorder="1" applyAlignment="1" applyProtection="1">
      <alignment horizontal="center" vertical="center"/>
    </xf>
    <xf numFmtId="39" fontId="6" fillId="8" borderId="15" xfId="3" applyNumberFormat="1" applyFont="1" applyFill="1" applyBorder="1" applyAlignment="1" applyProtection="1">
      <alignment horizontal="center" vertical="center"/>
    </xf>
    <xf numFmtId="0" fontId="13" fillId="4" borderId="1" xfId="1" applyFont="1" applyFill="1" applyBorder="1" applyAlignment="1">
      <alignment horizontal="left" vertical="center" wrapText="1"/>
    </xf>
    <xf numFmtId="0" fontId="30" fillId="0" borderId="1" xfId="0" applyFont="1" applyBorder="1" applyAlignment="1">
      <alignment horizontal="left" vertical="center" wrapText="1"/>
    </xf>
    <xf numFmtId="43" fontId="22" fillId="10" borderId="1" xfId="3" applyFont="1" applyFill="1" applyBorder="1" applyAlignment="1" applyProtection="1">
      <alignment horizontal="left" vertical="center" wrapText="1"/>
      <protection locked="0"/>
    </xf>
    <xf numFmtId="0" fontId="22" fillId="10" borderId="1" xfId="3" applyNumberFormat="1" applyFont="1" applyFill="1" applyBorder="1" applyAlignment="1" applyProtection="1">
      <alignment horizontal="left" vertical="center" wrapText="1"/>
      <protection locked="0"/>
    </xf>
    <xf numFmtId="43" fontId="5" fillId="0" borderId="1" xfId="3" applyFont="1" applyFill="1" applyBorder="1" applyAlignment="1" applyProtection="1">
      <alignment horizontal="left" vertical="center" wrapText="1"/>
      <protection locked="0"/>
    </xf>
    <xf numFmtId="0" fontId="35" fillId="0" borderId="1" xfId="0" applyFont="1" applyBorder="1" applyAlignment="1">
      <alignment horizontal="left" vertical="center" wrapText="1"/>
    </xf>
    <xf numFmtId="43" fontId="22" fillId="8" borderId="15" xfId="3" applyFont="1" applyFill="1" applyBorder="1" applyAlignment="1" applyProtection="1">
      <alignment horizontal="left" vertical="center"/>
    </xf>
    <xf numFmtId="0" fontId="0" fillId="0" borderId="0" xfId="0" applyAlignment="1">
      <alignment vertical="center"/>
    </xf>
    <xf numFmtId="0" fontId="15" fillId="0" borderId="8" xfId="4" applyFont="1" applyBorder="1" applyAlignment="1">
      <alignment horizontal="center" vertical="center"/>
    </xf>
    <xf numFmtId="0" fontId="15" fillId="0" borderId="9" xfId="4" applyFont="1" applyBorder="1" applyAlignment="1">
      <alignment horizontal="center" vertical="center"/>
    </xf>
    <xf numFmtId="0" fontId="15" fillId="0" borderId="9" xfId="4" applyFont="1" applyBorder="1" applyAlignment="1">
      <alignment horizontal="left" vertical="center"/>
    </xf>
    <xf numFmtId="0" fontId="16" fillId="0" borderId="9" xfId="4" applyFont="1" applyBorder="1" applyAlignment="1">
      <alignment horizontal="center" vertical="center"/>
    </xf>
    <xf numFmtId="0" fontId="17" fillId="0" borderId="9" xfId="4" applyFont="1" applyBorder="1" applyAlignment="1">
      <alignment horizontal="center" vertical="center"/>
    </xf>
    <xf numFmtId="0" fontId="17" fillId="0" borderId="10" xfId="4" applyFont="1" applyBorder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5" fillId="0" borderId="0" xfId="1" applyFont="1" applyAlignment="1">
      <alignment vertical="center"/>
    </xf>
    <xf numFmtId="0" fontId="1" fillId="8" borderId="20" xfId="0" applyFont="1" applyFill="1" applyBorder="1" applyAlignment="1">
      <alignment horizontal="center" vertical="center"/>
    </xf>
    <xf numFmtId="0" fontId="0" fillId="8" borderId="21" xfId="0" applyFill="1" applyBorder="1" applyAlignment="1">
      <alignment horizontal="center" vertical="center"/>
    </xf>
    <xf numFmtId="0" fontId="0" fillId="8" borderId="21" xfId="0" applyFill="1" applyBorder="1" applyAlignment="1">
      <alignment vertical="center"/>
    </xf>
    <xf numFmtId="0" fontId="0" fillId="8" borderId="22" xfId="0" applyFill="1" applyBorder="1" applyAlignment="1">
      <alignment vertical="center"/>
    </xf>
    <xf numFmtId="0" fontId="0" fillId="0" borderId="0" xfId="0" applyAlignment="1">
      <alignment horizontal="left" vertical="center"/>
    </xf>
    <xf numFmtId="0" fontId="27" fillId="12" borderId="23" xfId="0" applyFont="1" applyFill="1" applyBorder="1" applyAlignment="1">
      <alignment horizontal="left" vertical="center"/>
    </xf>
    <xf numFmtId="37" fontId="24" fillId="12" borderId="0" xfId="0" applyNumberFormat="1" applyFont="1" applyFill="1" applyAlignment="1">
      <alignment vertical="center"/>
    </xf>
    <xf numFmtId="2" fontId="24" fillId="12" borderId="0" xfId="0" applyNumberFormat="1" applyFont="1" applyFill="1" applyAlignment="1">
      <alignment vertical="center"/>
    </xf>
    <xf numFmtId="3" fontId="24" fillId="12" borderId="0" xfId="0" applyNumberFormat="1" applyFont="1" applyFill="1" applyAlignment="1">
      <alignment vertical="center"/>
    </xf>
    <xf numFmtId="167" fontId="24" fillId="12" borderId="0" xfId="0" applyNumberFormat="1" applyFont="1" applyFill="1" applyAlignment="1">
      <alignment vertical="center"/>
    </xf>
    <xf numFmtId="37" fontId="24" fillId="12" borderId="24" xfId="0" applyNumberFormat="1" applyFont="1" applyFill="1" applyBorder="1" applyAlignment="1">
      <alignment vertical="center"/>
    </xf>
    <xf numFmtId="0" fontId="44" fillId="2" borderId="0" xfId="1" applyFont="1" applyFill="1" applyAlignment="1">
      <alignment horizontal="center" vertical="center" wrapText="1"/>
    </xf>
    <xf numFmtId="0" fontId="24" fillId="0" borderId="0" xfId="1" applyFont="1" applyAlignment="1">
      <alignment vertical="center"/>
    </xf>
    <xf numFmtId="0" fontId="24" fillId="0" borderId="11" xfId="3" applyNumberFormat="1" applyFont="1" applyFill="1" applyBorder="1" applyAlignment="1" applyProtection="1">
      <alignment horizontal="center" vertical="center" wrapText="1"/>
      <protection locked="0"/>
    </xf>
    <xf numFmtId="166" fontId="24" fillId="0" borderId="1" xfId="3" applyNumberFormat="1" applyFont="1" applyFill="1" applyBorder="1" applyAlignment="1" applyProtection="1">
      <alignment horizontal="center" vertical="center"/>
    </xf>
    <xf numFmtId="3" fontId="24" fillId="0" borderId="12" xfId="3" applyNumberFormat="1" applyFont="1" applyFill="1" applyBorder="1" applyAlignment="1" applyProtection="1">
      <alignment horizontal="center" vertical="center"/>
    </xf>
    <xf numFmtId="166" fontId="24" fillId="0" borderId="1" xfId="3" quotePrefix="1" applyNumberFormat="1" applyFont="1" applyFill="1" applyBorder="1" applyAlignment="1" applyProtection="1">
      <alignment horizontal="center" vertical="center"/>
    </xf>
    <xf numFmtId="1" fontId="46" fillId="0" borderId="38" xfId="26" applyNumberFormat="1" applyFont="1" applyFill="1" applyBorder="1" applyAlignment="1">
      <alignment horizontal="center" vertical="center"/>
    </xf>
    <xf numFmtId="1" fontId="47" fillId="0" borderId="1" xfId="0" applyNumberFormat="1" applyFont="1" applyBorder="1" applyAlignment="1">
      <alignment horizontal="center" vertical="center"/>
    </xf>
    <xf numFmtId="43" fontId="24" fillId="0" borderId="11" xfId="3" applyFont="1" applyFill="1" applyBorder="1" applyAlignment="1" applyProtection="1">
      <alignment horizontal="center" vertical="center" wrapText="1"/>
      <protection locked="0"/>
    </xf>
    <xf numFmtId="166" fontId="24" fillId="0" borderId="12" xfId="3" quotePrefix="1" applyNumberFormat="1" applyFont="1" applyFill="1" applyBorder="1" applyAlignment="1" applyProtection="1">
      <alignment horizontal="center" vertical="center"/>
    </xf>
    <xf numFmtId="0" fontId="27" fillId="0" borderId="11" xfId="3" applyNumberFormat="1" applyFont="1" applyFill="1" applyBorder="1" applyAlignment="1" applyProtection="1">
      <alignment horizontal="center" vertical="center" wrapText="1"/>
      <protection locked="0"/>
    </xf>
    <xf numFmtId="0" fontId="27" fillId="11" borderId="11" xfId="3" applyNumberFormat="1" applyFont="1" applyFill="1" applyBorder="1" applyAlignment="1" applyProtection="1">
      <alignment horizontal="center" vertical="center" wrapText="1"/>
      <protection locked="0"/>
    </xf>
    <xf numFmtId="0" fontId="24" fillId="11" borderId="2" xfId="3" applyNumberFormat="1" applyFont="1" applyFill="1" applyBorder="1" applyAlignment="1" applyProtection="1">
      <alignment vertical="center" wrapText="1"/>
      <protection locked="0"/>
    </xf>
    <xf numFmtId="0" fontId="27" fillId="11" borderId="1" xfId="3" applyNumberFormat="1" applyFont="1" applyFill="1" applyBorder="1" applyAlignment="1" applyProtection="1">
      <alignment horizontal="right" vertical="center" wrapText="1"/>
      <protection locked="0"/>
    </xf>
    <xf numFmtId="1" fontId="27" fillId="11" borderId="1" xfId="3" applyNumberFormat="1" applyFont="1" applyFill="1" applyBorder="1" applyAlignment="1" applyProtection="1">
      <alignment horizontal="center" vertical="center"/>
      <protection locked="0"/>
    </xf>
    <xf numFmtId="43" fontId="27" fillId="0" borderId="11" xfId="3" applyFont="1" applyFill="1" applyBorder="1" applyAlignment="1" applyProtection="1">
      <alignment horizontal="center" vertical="center" wrapText="1"/>
      <protection locked="0"/>
    </xf>
    <xf numFmtId="2" fontId="24" fillId="0" borderId="1" xfId="3" applyNumberFormat="1" applyFont="1" applyFill="1" applyBorder="1" applyAlignment="1" applyProtection="1">
      <alignment horizontal="center" vertical="center"/>
      <protection locked="0"/>
    </xf>
    <xf numFmtId="3" fontId="24" fillId="0" borderId="1" xfId="3" applyNumberFormat="1" applyFont="1" applyFill="1" applyBorder="1" applyAlignment="1" applyProtection="1">
      <alignment horizontal="center" vertical="center"/>
    </xf>
    <xf numFmtId="3" fontId="24" fillId="0" borderId="1" xfId="3" applyNumberFormat="1" applyFont="1" applyFill="1" applyBorder="1" applyAlignment="1" applyProtection="1">
      <alignment horizontal="center" vertical="center"/>
      <protection locked="0"/>
    </xf>
    <xf numFmtId="1" fontId="24" fillId="0" borderId="1" xfId="3" applyNumberFormat="1" applyFont="1" applyFill="1" applyBorder="1" applyAlignment="1" applyProtection="1">
      <alignment horizontal="center" vertical="center"/>
      <protection locked="0"/>
    </xf>
    <xf numFmtId="0" fontId="27" fillId="11" borderId="1" xfId="3" applyNumberFormat="1" applyFont="1" applyFill="1" applyBorder="1" applyAlignment="1" applyProtection="1">
      <alignment horizontal="center" vertical="center" wrapText="1"/>
      <protection locked="0"/>
    </xf>
    <xf numFmtId="3" fontId="24" fillId="11" borderId="1" xfId="3" applyNumberFormat="1" applyFont="1" applyFill="1" applyBorder="1" applyAlignment="1" applyProtection="1">
      <alignment horizontal="center" vertical="center"/>
    </xf>
    <xf numFmtId="3" fontId="24" fillId="11" borderId="12" xfId="3" applyNumberFormat="1" applyFont="1" applyFill="1" applyBorder="1" applyAlignment="1" applyProtection="1">
      <alignment horizontal="center" vertical="center"/>
    </xf>
    <xf numFmtId="0" fontId="24" fillId="0" borderId="2" xfId="3" applyNumberFormat="1" applyFont="1" applyFill="1" applyBorder="1" applyAlignment="1" applyProtection="1">
      <alignment vertical="center" wrapText="1"/>
      <protection locked="0"/>
    </xf>
    <xf numFmtId="43" fontId="24" fillId="0" borderId="1" xfId="3" applyFont="1" applyFill="1" applyBorder="1" applyAlignment="1" applyProtection="1">
      <alignment vertical="center" wrapText="1"/>
      <protection locked="0"/>
    </xf>
    <xf numFmtId="43" fontId="27" fillId="0" borderId="1" xfId="3" applyFont="1" applyFill="1" applyBorder="1" applyAlignment="1" applyProtection="1">
      <alignment horizontal="center" vertical="center" wrapText="1"/>
      <protection locked="0"/>
    </xf>
    <xf numFmtId="166" fontId="24" fillId="0" borderId="1" xfId="6" applyNumberFormat="1" applyFont="1" applyFill="1" applyBorder="1" applyAlignment="1" applyProtection="1">
      <alignment horizontal="center" vertical="center"/>
      <protection locked="0"/>
    </xf>
    <xf numFmtId="166" fontId="24" fillId="0" borderId="1" xfId="3" applyNumberFormat="1" applyFont="1" applyFill="1" applyBorder="1" applyAlignment="1" applyProtection="1">
      <alignment horizontal="center" vertical="center"/>
      <protection locked="0"/>
    </xf>
    <xf numFmtId="166" fontId="24" fillId="11" borderId="1" xfId="3" applyNumberFormat="1" applyFont="1" applyFill="1" applyBorder="1" applyAlignment="1" applyProtection="1">
      <alignment horizontal="center" vertical="center"/>
    </xf>
    <xf numFmtId="166" fontId="24" fillId="11" borderId="1" xfId="3" quotePrefix="1" applyNumberFormat="1" applyFont="1" applyFill="1" applyBorder="1" applyAlignment="1" applyProtection="1">
      <alignment horizontal="center" vertical="center"/>
    </xf>
    <xf numFmtId="37" fontId="24" fillId="11" borderId="12" xfId="3" quotePrefix="1" applyNumberFormat="1" applyFont="1" applyFill="1" applyBorder="1" applyAlignment="1" applyProtection="1">
      <alignment horizontal="center" vertical="center"/>
    </xf>
    <xf numFmtId="0" fontId="27" fillId="8" borderId="13" xfId="3" applyNumberFormat="1" applyFont="1" applyFill="1" applyBorder="1" applyAlignment="1" applyProtection="1">
      <alignment horizontal="center" vertical="center"/>
    </xf>
    <xf numFmtId="0" fontId="27" fillId="8" borderId="14" xfId="3" applyNumberFormat="1" applyFont="1" applyFill="1" applyBorder="1" applyAlignment="1" applyProtection="1">
      <alignment vertical="center" wrapText="1"/>
    </xf>
    <xf numFmtId="0" fontId="27" fillId="8" borderId="15" xfId="3" applyNumberFormat="1" applyFont="1" applyFill="1" applyBorder="1" applyAlignment="1" applyProtection="1">
      <alignment horizontal="right" vertical="center"/>
    </xf>
    <xf numFmtId="0" fontId="27" fillId="8" borderId="15" xfId="3" applyNumberFormat="1" applyFont="1" applyFill="1" applyBorder="1" applyAlignment="1" applyProtection="1">
      <alignment horizontal="center" vertical="center"/>
    </xf>
    <xf numFmtId="37" fontId="27" fillId="8" borderId="15" xfId="3" applyNumberFormat="1" applyFont="1" applyFill="1" applyBorder="1" applyAlignment="1" applyProtection="1">
      <alignment horizontal="center" vertical="center"/>
    </xf>
    <xf numFmtId="2" fontId="27" fillId="8" borderId="15" xfId="3" applyNumberFormat="1" applyFont="1" applyFill="1" applyBorder="1" applyAlignment="1" applyProtection="1">
      <alignment horizontal="center" vertical="center"/>
    </xf>
    <xf numFmtId="41" fontId="27" fillId="8" borderId="15" xfId="3" applyNumberFormat="1" applyFont="1" applyFill="1" applyBorder="1" applyAlignment="1" applyProtection="1">
      <alignment horizontal="center" vertical="center"/>
    </xf>
    <xf numFmtId="37" fontId="27" fillId="8" borderId="16" xfId="3" applyNumberFormat="1" applyFont="1" applyFill="1" applyBorder="1" applyAlignment="1" applyProtection="1">
      <alignment horizontal="center" vertical="center"/>
    </xf>
    <xf numFmtId="0" fontId="49" fillId="8" borderId="20" xfId="0" applyFont="1" applyFill="1" applyBorder="1" applyAlignment="1">
      <alignment horizontal="center" vertical="center"/>
    </xf>
    <xf numFmtId="0" fontId="50" fillId="0" borderId="0" xfId="0" applyFont="1" applyAlignment="1">
      <alignment vertical="center"/>
    </xf>
    <xf numFmtId="0" fontId="51" fillId="5" borderId="11" xfId="1" applyFont="1" applyFill="1" applyBorder="1" applyAlignment="1">
      <alignment horizontal="center" vertical="center" wrapText="1"/>
    </xf>
    <xf numFmtId="0" fontId="51" fillId="5" borderId="1" xfId="1" applyFont="1" applyFill="1" applyBorder="1" applyAlignment="1">
      <alignment horizontal="center" vertical="center" wrapText="1"/>
    </xf>
    <xf numFmtId="0" fontId="51" fillId="5" borderId="12" xfId="1" applyFont="1" applyFill="1" applyBorder="1" applyAlignment="1">
      <alignment horizontal="center" vertical="center" wrapText="1"/>
    </xf>
    <xf numFmtId="0" fontId="51" fillId="2" borderId="0" xfId="1" applyFont="1" applyFill="1" applyAlignment="1">
      <alignment horizontal="center" vertical="center" wrapText="1"/>
    </xf>
    <xf numFmtId="0" fontId="52" fillId="0" borderId="0" xfId="1" applyFont="1" applyAlignment="1">
      <alignment vertical="center"/>
    </xf>
    <xf numFmtId="0" fontId="50" fillId="8" borderId="21" xfId="0" applyFont="1" applyFill="1" applyBorder="1" applyAlignment="1">
      <alignment horizontal="center" vertical="center"/>
    </xf>
    <xf numFmtId="0" fontId="52" fillId="0" borderId="11" xfId="3" applyNumberFormat="1" applyFont="1" applyFill="1" applyBorder="1" applyAlignment="1" applyProtection="1">
      <alignment horizontal="center" vertical="center" wrapText="1"/>
      <protection locked="0"/>
    </xf>
    <xf numFmtId="0" fontId="52" fillId="0" borderId="1" xfId="1" applyFont="1" applyBorder="1" applyAlignment="1">
      <alignment vertical="center"/>
    </xf>
    <xf numFmtId="0" fontId="52" fillId="0" borderId="1" xfId="1" applyFont="1" applyBorder="1" applyAlignment="1">
      <alignment vertical="center" wrapText="1"/>
    </xf>
    <xf numFmtId="37" fontId="52" fillId="0" borderId="1" xfId="3" applyNumberFormat="1" applyFont="1" applyFill="1" applyBorder="1" applyAlignment="1" applyProtection="1">
      <alignment horizontal="center" vertical="center"/>
      <protection locked="0"/>
    </xf>
    <xf numFmtId="166" fontId="52" fillId="0" borderId="1" xfId="3" applyNumberFormat="1" applyFont="1" applyFill="1" applyBorder="1" applyAlignment="1" applyProtection="1">
      <alignment horizontal="center" vertical="center"/>
    </xf>
    <xf numFmtId="39" fontId="52" fillId="0" borderId="1" xfId="3" applyNumberFormat="1" applyFont="1" applyFill="1" applyBorder="1" applyAlignment="1" applyProtection="1">
      <alignment horizontal="center" vertical="center"/>
      <protection locked="0"/>
    </xf>
    <xf numFmtId="3" fontId="52" fillId="0" borderId="1" xfId="1" applyNumberFormat="1" applyFont="1" applyBorder="1" applyAlignment="1">
      <alignment horizontal="center" vertical="center"/>
    </xf>
    <xf numFmtId="1" fontId="52" fillId="0" borderId="1" xfId="3" applyNumberFormat="1" applyFont="1" applyFill="1" applyBorder="1" applyAlignment="1" applyProtection="1">
      <alignment horizontal="center" vertical="center"/>
      <protection locked="0"/>
    </xf>
    <xf numFmtId="1" fontId="52" fillId="0" borderId="34" xfId="0" applyNumberFormat="1" applyFont="1" applyBorder="1" applyAlignment="1">
      <alignment horizontal="center" vertical="center"/>
    </xf>
    <xf numFmtId="3" fontId="52" fillId="0" borderId="12" xfId="3" applyNumberFormat="1" applyFont="1" applyFill="1" applyBorder="1" applyAlignment="1" applyProtection="1">
      <alignment horizontal="center" vertical="center"/>
    </xf>
    <xf numFmtId="0" fontId="52" fillId="0" borderId="1" xfId="0" applyFont="1" applyBorder="1" applyAlignment="1">
      <alignment vertical="center"/>
    </xf>
    <xf numFmtId="0" fontId="52" fillId="0" borderId="1" xfId="0" applyFont="1" applyBorder="1" applyAlignment="1">
      <alignment vertical="center" wrapText="1"/>
    </xf>
    <xf numFmtId="0" fontId="50" fillId="0" borderId="1" xfId="0" applyFont="1" applyBorder="1" applyAlignment="1">
      <alignment vertical="center"/>
    </xf>
    <xf numFmtId="3" fontId="50" fillId="0" borderId="1" xfId="0" applyNumberFormat="1" applyFont="1" applyBorder="1" applyAlignment="1">
      <alignment horizontal="center" vertical="center"/>
    </xf>
    <xf numFmtId="4" fontId="50" fillId="0" borderId="1" xfId="0" applyNumberFormat="1" applyFont="1" applyBorder="1" applyAlignment="1">
      <alignment horizontal="center" vertical="center"/>
    </xf>
    <xf numFmtId="1" fontId="52" fillId="0" borderId="1" xfId="26" applyNumberFormat="1" applyFont="1" applyFill="1" applyBorder="1" applyAlignment="1">
      <alignment horizontal="center" vertical="center"/>
    </xf>
    <xf numFmtId="0" fontId="54" fillId="0" borderId="8" xfId="4" applyFont="1" applyBorder="1" applyAlignment="1">
      <alignment horizontal="center" vertical="center"/>
    </xf>
    <xf numFmtId="0" fontId="54" fillId="0" borderId="9" xfId="4" applyFont="1" applyBorder="1" applyAlignment="1">
      <alignment horizontal="center" vertical="center"/>
    </xf>
    <xf numFmtId="0" fontId="52" fillId="0" borderId="9" xfId="4" applyFont="1" applyBorder="1" applyAlignment="1">
      <alignment horizontal="center" vertical="center"/>
    </xf>
    <xf numFmtId="0" fontId="52" fillId="0" borderId="10" xfId="4" applyFont="1" applyBorder="1" applyAlignment="1">
      <alignment horizontal="center" vertical="center"/>
    </xf>
    <xf numFmtId="0" fontId="51" fillId="2" borderId="2" xfId="1" applyFont="1" applyFill="1" applyBorder="1" applyAlignment="1">
      <alignment horizontal="center" vertical="center" wrapText="1"/>
    </xf>
    <xf numFmtId="0" fontId="50" fillId="0" borderId="0" xfId="0" applyFont="1"/>
    <xf numFmtId="0" fontId="49" fillId="8" borderId="20" xfId="0" applyFont="1" applyFill="1" applyBorder="1" applyAlignment="1">
      <alignment horizontal="center"/>
    </xf>
    <xf numFmtId="0" fontId="52" fillId="0" borderId="1" xfId="1" applyFont="1" applyBorder="1" applyAlignment="1">
      <alignment horizontal="center" vertical="center" wrapText="1"/>
    </xf>
    <xf numFmtId="0" fontId="52" fillId="0" borderId="35" xfId="1" applyFont="1" applyBorder="1" applyAlignment="1">
      <alignment horizontal="center" vertical="center" wrapText="1"/>
    </xf>
    <xf numFmtId="0" fontId="52" fillId="0" borderId="35" xfId="1" applyFont="1" applyBorder="1" applyAlignment="1">
      <alignment horizontal="center" vertical="center"/>
    </xf>
    <xf numFmtId="37" fontId="52" fillId="0" borderId="1" xfId="6" applyNumberFormat="1" applyFont="1" applyFill="1" applyBorder="1" applyAlignment="1" applyProtection="1">
      <alignment horizontal="center" vertical="center"/>
      <protection locked="0"/>
    </xf>
    <xf numFmtId="37" fontId="52" fillId="0" borderId="1" xfId="6" applyNumberFormat="1" applyFont="1" applyFill="1" applyBorder="1" applyAlignment="1" applyProtection="1">
      <alignment horizontal="center" vertical="center"/>
    </xf>
    <xf numFmtId="39" fontId="52" fillId="0" borderId="1" xfId="6" applyNumberFormat="1" applyFont="1" applyFill="1" applyBorder="1" applyAlignment="1" applyProtection="1">
      <alignment horizontal="center" vertical="center"/>
      <protection locked="0"/>
    </xf>
    <xf numFmtId="3" fontId="52" fillId="0" borderId="5" xfId="6" applyNumberFormat="1" applyFont="1" applyFill="1" applyBorder="1" applyAlignment="1" applyProtection="1">
      <alignment horizontal="center" vertical="center"/>
    </xf>
    <xf numFmtId="1" fontId="52" fillId="0" borderId="1" xfId="6" applyNumberFormat="1" applyFont="1" applyFill="1" applyBorder="1" applyAlignment="1" applyProtection="1">
      <alignment horizontal="center" vertical="center"/>
      <protection locked="0"/>
    </xf>
    <xf numFmtId="1" fontId="52" fillId="0" borderId="12" xfId="6" applyNumberFormat="1" applyFont="1" applyFill="1" applyBorder="1" applyAlignment="1" applyProtection="1">
      <alignment horizontal="center" vertical="center"/>
    </xf>
    <xf numFmtId="0" fontId="50" fillId="8" borderId="21" xfId="0" applyFont="1" applyFill="1" applyBorder="1" applyAlignment="1">
      <alignment horizontal="center"/>
    </xf>
    <xf numFmtId="1" fontId="52" fillId="15" borderId="1" xfId="6" applyNumberFormat="1" applyFont="1" applyFill="1" applyBorder="1" applyAlignment="1" applyProtection="1">
      <alignment horizontal="center" vertical="center"/>
    </xf>
    <xf numFmtId="2" fontId="52" fillId="15" borderId="1" xfId="6" applyNumberFormat="1" applyFont="1" applyFill="1" applyBorder="1" applyAlignment="1" applyProtection="1">
      <alignment horizontal="center" vertical="center"/>
    </xf>
    <xf numFmtId="37" fontId="52" fillId="15" borderId="1" xfId="6" applyNumberFormat="1" applyFont="1" applyFill="1" applyBorder="1" applyAlignment="1" applyProtection="1">
      <alignment horizontal="center" vertical="center"/>
    </xf>
    <xf numFmtId="1" fontId="52" fillId="15" borderId="12" xfId="6" applyNumberFormat="1" applyFont="1" applyFill="1" applyBorder="1" applyAlignment="1" applyProtection="1">
      <alignment horizontal="center" vertical="center"/>
    </xf>
    <xf numFmtId="0" fontId="52" fillId="0" borderId="1" xfId="1" applyFont="1" applyBorder="1" applyAlignment="1">
      <alignment horizontal="center"/>
    </xf>
    <xf numFmtId="3" fontId="50" fillId="0" borderId="1" xfId="0" applyNumberFormat="1" applyFont="1" applyBorder="1" applyAlignment="1">
      <alignment horizontal="center" vertical="center" wrapText="1"/>
    </xf>
    <xf numFmtId="0" fontId="50" fillId="0" borderId="0" xfId="0" applyFont="1" applyAlignment="1">
      <alignment horizontal="center" vertical="center"/>
    </xf>
    <xf numFmtId="0" fontId="52" fillId="0" borderId="1" xfId="1" applyFont="1" applyBorder="1" applyAlignment="1">
      <alignment horizontal="center" vertical="center"/>
    </xf>
    <xf numFmtId="0" fontId="50" fillId="0" borderId="1" xfId="0" applyFont="1" applyBorder="1" applyAlignment="1">
      <alignment horizontal="center" vertical="center"/>
    </xf>
    <xf numFmtId="0" fontId="50" fillId="8" borderId="21" xfId="0" applyFont="1" applyFill="1" applyBorder="1"/>
    <xf numFmtId="2" fontId="52" fillId="0" borderId="1" xfId="1" applyNumberFormat="1" applyFont="1" applyBorder="1" applyAlignment="1">
      <alignment horizontal="center" vertical="center"/>
    </xf>
    <xf numFmtId="0" fontId="50" fillId="8" borderId="22" xfId="0" applyFont="1" applyFill="1" applyBorder="1"/>
    <xf numFmtId="0" fontId="54" fillId="0" borderId="8" xfId="4" applyFont="1" applyBorder="1" applyAlignment="1">
      <alignment horizontal="center"/>
    </xf>
    <xf numFmtId="0" fontId="54" fillId="0" borderId="9" xfId="5" applyFont="1" applyBorder="1" applyAlignment="1">
      <alignment horizontal="center"/>
    </xf>
    <xf numFmtId="0" fontId="52" fillId="0" borderId="9" xfId="5" applyFont="1" applyBorder="1" applyAlignment="1">
      <alignment horizontal="center"/>
    </xf>
    <xf numFmtId="0" fontId="52" fillId="0" borderId="10" xfId="5" applyFont="1" applyBorder="1" applyAlignment="1">
      <alignment horizontal="center"/>
    </xf>
    <xf numFmtId="0" fontId="54" fillId="0" borderId="0" xfId="5" applyFont="1" applyAlignment="1">
      <alignment horizontal="center" vertical="center" wrapText="1"/>
    </xf>
    <xf numFmtId="0" fontId="54" fillId="0" borderId="0" xfId="5" applyFont="1" applyAlignment="1">
      <alignment horizontal="center"/>
    </xf>
    <xf numFmtId="0" fontId="51" fillId="14" borderId="1" xfId="1" applyFont="1" applyFill="1" applyBorder="1" applyAlignment="1">
      <alignment horizontal="center" vertical="center" wrapText="1"/>
    </xf>
    <xf numFmtId="0" fontId="51" fillId="14" borderId="12" xfId="1" applyFont="1" applyFill="1" applyBorder="1" applyAlignment="1">
      <alignment horizontal="center" vertical="center" wrapText="1"/>
    </xf>
    <xf numFmtId="0" fontId="52" fillId="0" borderId="0" xfId="1" applyFont="1"/>
    <xf numFmtId="1" fontId="52" fillId="0" borderId="1" xfId="0" applyNumberFormat="1" applyFont="1" applyBorder="1" applyAlignment="1">
      <alignment horizontal="center" vertical="center"/>
    </xf>
    <xf numFmtId="1" fontId="55" fillId="0" borderId="1" xfId="0" applyNumberFormat="1" applyFont="1" applyBorder="1" applyAlignment="1">
      <alignment horizontal="center" vertical="center"/>
    </xf>
    <xf numFmtId="0" fontId="54" fillId="0" borderId="11" xfId="3" applyNumberFormat="1" applyFont="1" applyFill="1" applyBorder="1" applyAlignment="1" applyProtection="1">
      <alignment horizontal="center" vertical="center" wrapText="1"/>
      <protection locked="0"/>
    </xf>
    <xf numFmtId="0" fontId="52" fillId="15" borderId="2" xfId="6" applyNumberFormat="1" applyFont="1" applyFill="1" applyBorder="1" applyAlignment="1" applyProtection="1">
      <alignment horizontal="center" vertical="center" wrapText="1"/>
      <protection locked="0"/>
    </xf>
    <xf numFmtId="0" fontId="54" fillId="15" borderId="1" xfId="6" applyNumberFormat="1" applyFont="1" applyFill="1" applyBorder="1" applyAlignment="1" applyProtection="1">
      <alignment horizontal="center" vertical="center" wrapText="1"/>
      <protection locked="0"/>
    </xf>
    <xf numFmtId="1" fontId="54" fillId="15" borderId="1" xfId="6" applyNumberFormat="1" applyFont="1" applyFill="1" applyBorder="1" applyAlignment="1" applyProtection="1">
      <alignment horizontal="center" vertical="center"/>
      <protection locked="0"/>
    </xf>
    <xf numFmtId="43" fontId="52" fillId="0" borderId="11" xfId="3" applyFont="1" applyFill="1" applyBorder="1" applyAlignment="1" applyProtection="1">
      <alignment horizontal="center" vertical="center" wrapText="1"/>
      <protection locked="0"/>
    </xf>
    <xf numFmtId="3" fontId="52" fillId="0" borderId="1" xfId="6" applyNumberFormat="1" applyFont="1" applyFill="1" applyBorder="1" applyAlignment="1" applyProtection="1">
      <alignment horizontal="center" vertical="center"/>
    </xf>
    <xf numFmtId="4" fontId="52" fillId="0" borderId="1" xfId="6" applyNumberFormat="1" applyFont="1" applyFill="1" applyBorder="1" applyAlignment="1" applyProtection="1">
      <alignment horizontal="center" vertical="center"/>
      <protection locked="0"/>
    </xf>
    <xf numFmtId="3" fontId="52" fillId="0" borderId="1" xfId="6" applyNumberFormat="1" applyFont="1" applyFill="1" applyBorder="1" applyAlignment="1" applyProtection="1">
      <alignment horizontal="center" vertical="center"/>
      <protection locked="0"/>
    </xf>
    <xf numFmtId="3" fontId="52" fillId="0" borderId="12" xfId="6" applyNumberFormat="1" applyFont="1" applyFill="1" applyBorder="1" applyAlignment="1" applyProtection="1">
      <alignment horizontal="center" vertical="center"/>
    </xf>
    <xf numFmtId="43" fontId="54" fillId="15" borderId="11" xfId="3" applyFont="1" applyFill="1" applyBorder="1" applyAlignment="1" applyProtection="1">
      <alignment horizontal="center" vertical="center" wrapText="1"/>
      <protection locked="0"/>
    </xf>
    <xf numFmtId="3" fontId="52" fillId="15" borderId="1" xfId="6" applyNumberFormat="1" applyFont="1" applyFill="1" applyBorder="1" applyAlignment="1" applyProtection="1">
      <alignment horizontal="center" vertical="center"/>
    </xf>
    <xf numFmtId="3" fontId="52" fillId="15" borderId="1" xfId="6" applyNumberFormat="1" applyFont="1" applyFill="1" applyBorder="1" applyAlignment="1" applyProtection="1">
      <alignment horizontal="center" vertical="center"/>
      <protection locked="0"/>
    </xf>
    <xf numFmtId="3" fontId="52" fillId="15" borderId="12" xfId="6" applyNumberFormat="1" applyFont="1" applyFill="1" applyBorder="1" applyAlignment="1" applyProtection="1">
      <alignment horizontal="center" vertical="center"/>
    </xf>
    <xf numFmtId="43" fontId="54" fillId="0" borderId="11" xfId="3" applyFont="1" applyFill="1" applyBorder="1" applyAlignment="1" applyProtection="1">
      <alignment horizontal="center" vertical="center" wrapText="1"/>
      <protection locked="0"/>
    </xf>
    <xf numFmtId="2" fontId="52" fillId="0" borderId="1" xfId="6" applyNumberFormat="1" applyFont="1" applyFill="1" applyBorder="1" applyAlignment="1" applyProtection="1">
      <alignment horizontal="center" vertical="center"/>
      <protection locked="0"/>
    </xf>
    <xf numFmtId="166" fontId="52" fillId="15" borderId="1" xfId="6" applyNumberFormat="1" applyFont="1" applyFill="1" applyBorder="1" applyAlignment="1" applyProtection="1">
      <alignment horizontal="center" vertical="center"/>
    </xf>
    <xf numFmtId="37" fontId="52" fillId="15" borderId="12" xfId="6" applyNumberFormat="1" applyFont="1" applyFill="1" applyBorder="1" applyAlignment="1" applyProtection="1">
      <alignment horizontal="center" vertical="center"/>
    </xf>
    <xf numFmtId="43" fontId="54" fillId="8" borderId="13" xfId="3" applyFont="1" applyFill="1" applyBorder="1" applyAlignment="1" applyProtection="1">
      <alignment horizontal="center" vertical="center" wrapText="1"/>
      <protection locked="0"/>
    </xf>
    <xf numFmtId="0" fontId="54" fillId="8" borderId="14" xfId="6" applyNumberFormat="1" applyFont="1" applyFill="1" applyBorder="1" applyAlignment="1" applyProtection="1">
      <alignment horizontal="center" vertical="center" wrapText="1"/>
    </xf>
    <xf numFmtId="0" fontId="54" fillId="8" borderId="15" xfId="6" applyNumberFormat="1" applyFont="1" applyFill="1" applyBorder="1" applyAlignment="1" applyProtection="1">
      <alignment horizontal="center" vertical="center"/>
    </xf>
    <xf numFmtId="37" fontId="54" fillId="8" borderId="15" xfId="6" applyNumberFormat="1" applyFont="1" applyFill="1" applyBorder="1" applyAlignment="1" applyProtection="1">
      <alignment horizontal="center"/>
    </xf>
    <xf numFmtId="2" fontId="54" fillId="8" borderId="15" xfId="6" applyNumberFormat="1" applyFont="1" applyFill="1" applyBorder="1" applyAlignment="1" applyProtection="1">
      <alignment horizontal="center"/>
    </xf>
    <xf numFmtId="166" fontId="54" fillId="8" borderId="15" xfId="6" applyNumberFormat="1" applyFont="1" applyFill="1" applyBorder="1" applyAlignment="1" applyProtection="1">
      <alignment horizontal="center"/>
    </xf>
    <xf numFmtId="37" fontId="54" fillId="8" borderId="16" xfId="6" applyNumberFormat="1" applyFont="1" applyFill="1" applyBorder="1" applyAlignment="1" applyProtection="1">
      <alignment horizontal="center"/>
    </xf>
    <xf numFmtId="43" fontId="54" fillId="0" borderId="0" xfId="3" applyFont="1" applyFill="1" applyBorder="1" applyAlignment="1" applyProtection="1">
      <alignment horizontal="center" vertical="center" wrapText="1"/>
      <protection locked="0"/>
    </xf>
    <xf numFmtId="0" fontId="54" fillId="0" borderId="0" xfId="3" applyNumberFormat="1" applyFont="1" applyFill="1" applyBorder="1" applyAlignment="1" applyProtection="1">
      <alignment horizontal="center" vertical="center" wrapText="1"/>
      <protection locked="0"/>
    </xf>
    <xf numFmtId="0" fontId="54" fillId="0" borderId="0" xfId="3" applyNumberFormat="1" applyFont="1" applyFill="1" applyBorder="1" applyAlignment="1" applyProtection="1">
      <alignment horizontal="center" vertical="center"/>
    </xf>
    <xf numFmtId="3" fontId="24" fillId="0" borderId="1" xfId="1" applyNumberFormat="1" applyFont="1" applyBorder="1" applyAlignment="1">
      <alignment horizontal="center" vertical="center"/>
    </xf>
    <xf numFmtId="2" fontId="24" fillId="19" borderId="1" xfId="3" applyNumberFormat="1" applyFont="1" applyFill="1" applyBorder="1" applyAlignment="1" applyProtection="1">
      <alignment horizontal="center" vertical="center"/>
    </xf>
    <xf numFmtId="166" fontId="24" fillId="19" borderId="1" xfId="3" applyNumberFormat="1" applyFont="1" applyFill="1" applyBorder="1" applyAlignment="1" applyProtection="1">
      <alignment horizontal="center" vertical="center"/>
    </xf>
    <xf numFmtId="2" fontId="27" fillId="18" borderId="15" xfId="3" applyNumberFormat="1" applyFont="1" applyFill="1" applyBorder="1" applyAlignment="1" applyProtection="1">
      <alignment horizontal="center" vertical="center"/>
    </xf>
    <xf numFmtId="37" fontId="27" fillId="18" borderId="15" xfId="3" applyNumberFormat="1" applyFont="1" applyFill="1" applyBorder="1" applyAlignment="1" applyProtection="1">
      <alignment horizontal="center" vertical="center"/>
    </xf>
    <xf numFmtId="43" fontId="5" fillId="20" borderId="1" xfId="3" applyFont="1" applyFill="1" applyBorder="1" applyAlignment="1" applyProtection="1">
      <alignment horizontal="center" vertical="center"/>
    </xf>
    <xf numFmtId="166" fontId="5" fillId="20" borderId="1" xfId="3" applyNumberFormat="1" applyFont="1" applyFill="1" applyBorder="1" applyAlignment="1" applyProtection="1">
      <alignment horizontal="center" vertical="center"/>
    </xf>
    <xf numFmtId="3" fontId="5" fillId="20" borderId="1" xfId="3" applyNumberFormat="1" applyFont="1" applyFill="1" applyBorder="1" applyAlignment="1" applyProtection="1">
      <alignment horizontal="center" vertical="center"/>
    </xf>
    <xf numFmtId="3" fontId="5" fillId="20" borderId="12" xfId="3" applyNumberFormat="1" applyFont="1" applyFill="1" applyBorder="1" applyAlignment="1" applyProtection="1">
      <alignment horizontal="center" vertical="center"/>
    </xf>
    <xf numFmtId="37" fontId="5" fillId="20" borderId="1" xfId="3" applyNumberFormat="1" applyFont="1" applyFill="1" applyBorder="1" applyAlignment="1" applyProtection="1">
      <alignment horizontal="center" vertical="center"/>
    </xf>
    <xf numFmtId="37" fontId="5" fillId="20" borderId="12" xfId="3" applyNumberFormat="1" applyFont="1" applyFill="1" applyBorder="1" applyAlignment="1" applyProtection="1">
      <alignment horizontal="center" vertical="center"/>
    </xf>
    <xf numFmtId="166" fontId="5" fillId="20" borderId="12" xfId="3" applyNumberFormat="1" applyFont="1" applyFill="1" applyBorder="1" applyAlignment="1" applyProtection="1">
      <alignment horizontal="center" vertical="center"/>
    </xf>
    <xf numFmtId="37" fontId="6" fillId="18" borderId="15" xfId="3" applyNumberFormat="1" applyFont="1" applyFill="1" applyBorder="1" applyAlignment="1" applyProtection="1">
      <alignment horizontal="center" vertical="center"/>
    </xf>
    <xf numFmtId="37" fontId="6" fillId="18" borderId="16" xfId="3" applyNumberFormat="1" applyFont="1" applyFill="1" applyBorder="1" applyAlignment="1" applyProtection="1">
      <alignment horizontal="center" vertical="center"/>
    </xf>
    <xf numFmtId="3" fontId="26" fillId="0" borderId="19" xfId="0" applyNumberFormat="1" applyFont="1" applyBorder="1"/>
    <xf numFmtId="43" fontId="11" fillId="9" borderId="0" xfId="3" applyFont="1" applyFill="1" applyBorder="1" applyAlignment="1">
      <alignment vertical="center"/>
    </xf>
    <xf numFmtId="43" fontId="11" fillId="5" borderId="0" xfId="3" applyFont="1" applyFill="1" applyBorder="1" applyAlignment="1">
      <alignment vertical="center"/>
    </xf>
    <xf numFmtId="165" fontId="11" fillId="5" borderId="0" xfId="3" applyNumberFormat="1" applyFont="1" applyFill="1" applyBorder="1" applyAlignment="1">
      <alignment vertical="center"/>
    </xf>
    <xf numFmtId="43" fontId="11" fillId="0" borderId="4" xfId="3" applyFont="1" applyFill="1" applyBorder="1" applyAlignment="1">
      <alignment horizontal="right" vertical="center"/>
    </xf>
    <xf numFmtId="43" fontId="11" fillId="15" borderId="0" xfId="6" applyFont="1" applyFill="1" applyBorder="1" applyAlignment="1">
      <alignment vertical="center"/>
    </xf>
    <xf numFmtId="43" fontId="11" fillId="15" borderId="36" xfId="6" applyFont="1" applyFill="1" applyBorder="1" applyAlignment="1">
      <alignment vertical="center"/>
    </xf>
    <xf numFmtId="43" fontId="24" fillId="21" borderId="11" xfId="3" applyFont="1" applyFill="1" applyBorder="1" applyAlignment="1" applyProtection="1">
      <alignment horizontal="center" vertical="center" wrapText="1"/>
      <protection locked="0"/>
    </xf>
    <xf numFmtId="0" fontId="30" fillId="21" borderId="2" xfId="1" applyFont="1" applyFill="1" applyBorder="1" applyAlignment="1">
      <alignment vertical="center" wrapText="1"/>
    </xf>
    <xf numFmtId="0" fontId="30" fillId="21" borderId="1" xfId="1" applyFont="1" applyFill="1" applyBorder="1" applyAlignment="1">
      <alignment vertical="center" wrapText="1"/>
    </xf>
    <xf numFmtId="0" fontId="30" fillId="21" borderId="1" xfId="1" applyFont="1" applyFill="1" applyBorder="1" applyAlignment="1">
      <alignment vertical="center"/>
    </xf>
    <xf numFmtId="3" fontId="0" fillId="21" borderId="1" xfId="0" applyNumberFormat="1" applyFill="1" applyBorder="1" applyAlignment="1">
      <alignment horizontal="center" vertical="center" wrapText="1"/>
    </xf>
    <xf numFmtId="1" fontId="24" fillId="21" borderId="1" xfId="3" applyNumberFormat="1" applyFont="1" applyFill="1" applyBorder="1" applyAlignment="1" applyProtection="1">
      <alignment horizontal="center" vertical="center"/>
      <protection locked="0"/>
    </xf>
    <xf numFmtId="3" fontId="24" fillId="21" borderId="1" xfId="3" applyNumberFormat="1" applyFont="1" applyFill="1" applyBorder="1" applyAlignment="1" applyProtection="1">
      <alignment horizontal="center" vertical="center"/>
    </xf>
    <xf numFmtId="4" fontId="0" fillId="21" borderId="1" xfId="0" applyNumberFormat="1" applyFill="1" applyBorder="1" applyAlignment="1">
      <alignment horizontal="center" vertical="center" wrapText="1"/>
    </xf>
    <xf numFmtId="3" fontId="30" fillId="21" borderId="1" xfId="1" applyNumberFormat="1" applyFont="1" applyFill="1" applyBorder="1" applyAlignment="1">
      <alignment horizontal="center" vertical="center"/>
    </xf>
    <xf numFmtId="3" fontId="24" fillId="21" borderId="1" xfId="3" applyNumberFormat="1" applyFont="1" applyFill="1" applyBorder="1" applyAlignment="1" applyProtection="1">
      <alignment horizontal="center" vertical="center"/>
      <protection locked="0"/>
    </xf>
    <xf numFmtId="3" fontId="24" fillId="21" borderId="12" xfId="3" applyNumberFormat="1" applyFont="1" applyFill="1" applyBorder="1" applyAlignment="1" applyProtection="1">
      <alignment horizontal="center" vertical="center"/>
    </xf>
    <xf numFmtId="0" fontId="27" fillId="21" borderId="11" xfId="3" applyNumberFormat="1" applyFont="1" applyFill="1" applyBorder="1" applyAlignment="1" applyProtection="1">
      <alignment horizontal="center" vertical="center" wrapText="1"/>
      <protection locked="0"/>
    </xf>
    <xf numFmtId="0" fontId="30" fillId="21" borderId="2" xfId="1" applyFont="1" applyFill="1" applyBorder="1" applyAlignment="1">
      <alignment horizontal="left" vertical="center" wrapText="1"/>
    </xf>
    <xf numFmtId="37" fontId="24" fillId="21" borderId="1" xfId="3" applyNumberFormat="1" applyFont="1" applyFill="1" applyBorder="1" applyAlignment="1" applyProtection="1">
      <alignment horizontal="center" vertical="center"/>
      <protection locked="0"/>
    </xf>
    <xf numFmtId="166" fontId="24" fillId="21" borderId="1" xfId="3" applyNumberFormat="1" applyFont="1" applyFill="1" applyBorder="1" applyAlignment="1" applyProtection="1">
      <alignment horizontal="center" vertical="center"/>
    </xf>
    <xf numFmtId="39" fontId="24" fillId="21" borderId="1" xfId="3" applyNumberFormat="1" applyFont="1" applyFill="1" applyBorder="1" applyAlignment="1" applyProtection="1">
      <alignment horizontal="center" vertical="center"/>
      <protection locked="0"/>
    </xf>
    <xf numFmtId="1" fontId="30" fillId="21" borderId="1" xfId="3" applyNumberFormat="1" applyFont="1" applyFill="1" applyBorder="1" applyAlignment="1" applyProtection="1">
      <alignment horizontal="center" vertical="center"/>
      <protection locked="0"/>
    </xf>
    <xf numFmtId="1" fontId="24" fillId="21" borderId="34" xfId="0" applyNumberFormat="1" applyFont="1" applyFill="1" applyBorder="1" applyAlignment="1">
      <alignment horizontal="center" vertical="center"/>
    </xf>
    <xf numFmtId="1" fontId="24" fillId="21" borderId="12" xfId="3" applyNumberFormat="1" applyFont="1" applyFill="1" applyBorder="1" applyAlignment="1" applyProtection="1">
      <alignment horizontal="center" vertical="center"/>
    </xf>
    <xf numFmtId="43" fontId="5" fillId="21" borderId="11" xfId="3" applyFont="1" applyFill="1" applyBorder="1" applyAlignment="1" applyProtection="1">
      <alignment horizontal="center" vertical="center" wrapText="1"/>
      <protection locked="0"/>
    </xf>
    <xf numFmtId="0" fontId="30" fillId="21" borderId="2" xfId="0" applyFont="1" applyFill="1" applyBorder="1" applyAlignment="1">
      <alignment horizontal="center" vertical="center" wrapText="1"/>
    </xf>
    <xf numFmtId="0" fontId="30" fillId="21" borderId="1" xfId="0" applyFont="1" applyFill="1" applyBorder="1" applyAlignment="1">
      <alignment horizontal="left" vertical="center" wrapText="1"/>
    </xf>
    <xf numFmtId="0" fontId="29" fillId="21" borderId="1" xfId="0" applyFont="1" applyFill="1" applyBorder="1" applyAlignment="1">
      <alignment horizontal="center" vertical="center"/>
    </xf>
    <xf numFmtId="3" fontId="29" fillId="21" borderId="1" xfId="0" applyNumberFormat="1" applyFont="1" applyFill="1" applyBorder="1" applyAlignment="1">
      <alignment horizontal="center" vertical="center"/>
    </xf>
    <xf numFmtId="166" fontId="5" fillId="21" borderId="1" xfId="3" applyNumberFormat="1" applyFont="1" applyFill="1" applyBorder="1" applyAlignment="1" applyProtection="1">
      <alignment horizontal="center" vertical="center"/>
    </xf>
    <xf numFmtId="4" fontId="29" fillId="21" borderId="1" xfId="0" applyNumberFormat="1" applyFont="1" applyFill="1" applyBorder="1" applyAlignment="1">
      <alignment horizontal="center" vertical="center"/>
    </xf>
    <xf numFmtId="37" fontId="30" fillId="21" borderId="1" xfId="3" applyNumberFormat="1" applyFont="1" applyFill="1" applyBorder="1" applyAlignment="1" applyProtection="1">
      <alignment horizontal="center" vertical="center"/>
      <protection locked="0"/>
    </xf>
    <xf numFmtId="166" fontId="5" fillId="21" borderId="12" xfId="3" applyNumberFormat="1" applyFont="1" applyFill="1" applyBorder="1" applyAlignment="1" applyProtection="1">
      <alignment horizontal="center" vertical="center"/>
    </xf>
    <xf numFmtId="0" fontId="0" fillId="21" borderId="1" xfId="0" applyFill="1" applyBorder="1" applyAlignment="1">
      <alignment horizontal="center" vertical="center" wrapText="1"/>
    </xf>
    <xf numFmtId="37" fontId="5" fillId="21" borderId="1" xfId="3" applyNumberFormat="1" applyFont="1" applyFill="1" applyBorder="1" applyAlignment="1" applyProtection="1">
      <alignment horizontal="center" vertical="center"/>
    </xf>
    <xf numFmtId="166" fontId="30" fillId="21" borderId="1" xfId="3" applyNumberFormat="1" applyFont="1" applyFill="1" applyBorder="1" applyAlignment="1" applyProtection="1">
      <alignment horizontal="center" vertical="center"/>
      <protection locked="0"/>
    </xf>
    <xf numFmtId="0" fontId="0" fillId="21" borderId="1" xfId="0" applyFill="1" applyBorder="1" applyAlignment="1">
      <alignment horizontal="center" vertical="center"/>
    </xf>
    <xf numFmtId="37" fontId="30" fillId="21" borderId="12" xfId="3" applyNumberFormat="1" applyFont="1" applyFill="1" applyBorder="1" applyAlignment="1" applyProtection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53" fillId="18" borderId="25" xfId="1" applyFont="1" applyFill="1" applyBorder="1" applyAlignment="1">
      <alignment horizontal="center" vertical="center" wrapText="1"/>
    </xf>
    <xf numFmtId="0" fontId="53" fillId="18" borderId="6" xfId="1" applyFont="1" applyFill="1" applyBorder="1" applyAlignment="1">
      <alignment horizontal="center" vertical="center" wrapText="1"/>
    </xf>
    <xf numFmtId="0" fontId="53" fillId="18" borderId="26" xfId="1" applyFont="1" applyFill="1" applyBorder="1" applyAlignment="1">
      <alignment horizontal="center" vertical="center" wrapText="1"/>
    </xf>
    <xf numFmtId="0" fontId="48" fillId="18" borderId="25" xfId="1" applyFont="1" applyFill="1" applyBorder="1" applyAlignment="1">
      <alignment horizontal="center" vertical="center" wrapText="1"/>
    </xf>
    <xf numFmtId="0" fontId="48" fillId="18" borderId="6" xfId="1" applyFont="1" applyFill="1" applyBorder="1" applyAlignment="1">
      <alignment horizontal="center" vertical="center" wrapText="1"/>
    </xf>
    <xf numFmtId="0" fontId="48" fillId="18" borderId="26" xfId="1" applyFont="1" applyFill="1" applyBorder="1" applyAlignment="1">
      <alignment horizontal="center" vertical="center" wrapText="1"/>
    </xf>
    <xf numFmtId="0" fontId="45" fillId="8" borderId="25" xfId="1" applyFont="1" applyFill="1" applyBorder="1" applyAlignment="1">
      <alignment horizontal="center" vertical="center" wrapText="1"/>
    </xf>
    <xf numFmtId="0" fontId="45" fillId="8" borderId="6" xfId="1" applyFont="1" applyFill="1" applyBorder="1" applyAlignment="1">
      <alignment horizontal="center" vertical="center" wrapText="1"/>
    </xf>
    <xf numFmtId="0" fontId="45" fillId="8" borderId="26" xfId="1" applyFont="1" applyFill="1" applyBorder="1" applyAlignment="1">
      <alignment horizontal="center" vertical="center" wrapText="1"/>
    </xf>
    <xf numFmtId="0" fontId="42" fillId="0" borderId="31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23" fillId="8" borderId="25" xfId="1" applyFont="1" applyFill="1" applyBorder="1" applyAlignment="1">
      <alignment horizontal="center" vertical="center" wrapText="1"/>
    </xf>
    <xf numFmtId="0" fontId="23" fillId="8" borderId="6" xfId="1" applyFont="1" applyFill="1" applyBorder="1" applyAlignment="1">
      <alignment horizontal="center" vertical="center" wrapText="1"/>
    </xf>
    <xf numFmtId="0" fontId="23" fillId="8" borderId="26" xfId="1" applyFont="1" applyFill="1" applyBorder="1" applyAlignment="1">
      <alignment horizontal="center" vertical="center" wrapText="1"/>
    </xf>
    <xf numFmtId="0" fontId="37" fillId="0" borderId="18" xfId="0" applyFont="1" applyBorder="1" applyAlignment="1">
      <alignment horizontal="center"/>
    </xf>
    <xf numFmtId="0" fontId="37" fillId="0" borderId="19" xfId="0" applyFont="1" applyBorder="1" applyAlignment="1">
      <alignment horizontal="center"/>
    </xf>
    <xf numFmtId="0" fontId="53" fillId="8" borderId="6" xfId="1" applyFont="1" applyFill="1" applyBorder="1" applyAlignment="1">
      <alignment horizontal="center" vertical="center" wrapText="1"/>
    </xf>
    <xf numFmtId="0" fontId="53" fillId="8" borderId="26" xfId="1" applyFont="1" applyFill="1" applyBorder="1" applyAlignment="1">
      <alignment horizontal="center" vertical="center" wrapText="1"/>
    </xf>
    <xf numFmtId="0" fontId="26" fillId="13" borderId="17" xfId="0" applyFont="1" applyFill="1" applyBorder="1" applyAlignment="1">
      <alignment horizontal="center"/>
    </xf>
    <xf numFmtId="0" fontId="26" fillId="13" borderId="30" xfId="0" applyFont="1" applyFill="1" applyBorder="1" applyAlignment="1">
      <alignment horizont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</cellXfs>
  <cellStyles count="27">
    <cellStyle name="Comma 2" xfId="3" xr:uid="{00000000-0005-0000-0000-000000000000}"/>
    <cellStyle name="Comma 2 2" xfId="6" xr:uid="{00000000-0005-0000-0000-000001000000}"/>
    <cellStyle name="Comma 2 3" xfId="7" xr:uid="{00000000-0005-0000-0000-000002000000}"/>
    <cellStyle name="Comma 2 4" xfId="8" xr:uid="{00000000-0005-0000-0000-000003000000}"/>
    <cellStyle name="Comma 2 5" xfId="9" xr:uid="{00000000-0005-0000-0000-000004000000}"/>
    <cellStyle name="Comma 3" xfId="2" xr:uid="{00000000-0005-0000-0000-000005000000}"/>
    <cellStyle name="Comma 3 2" xfId="10" xr:uid="{00000000-0005-0000-0000-000006000000}"/>
    <cellStyle name="Comma 3 3" xfId="11" xr:uid="{00000000-0005-0000-0000-000007000000}"/>
    <cellStyle name="Comma 3 4" xfId="12" xr:uid="{00000000-0005-0000-0000-000008000000}"/>
    <cellStyle name="Comma 3 5" xfId="13" xr:uid="{00000000-0005-0000-0000-000009000000}"/>
    <cellStyle name="Currency 2" xfId="14" xr:uid="{00000000-0005-0000-0000-00000A000000}"/>
    <cellStyle name="Normal" xfId="0" builtinId="0"/>
    <cellStyle name="Normal 2" xfId="1" xr:uid="{00000000-0005-0000-0000-00000C000000}"/>
    <cellStyle name="Normal 2 2" xfId="15" xr:uid="{00000000-0005-0000-0000-00000D000000}"/>
    <cellStyle name="Normal 3" xfId="4" xr:uid="{00000000-0005-0000-0000-00000E000000}"/>
    <cellStyle name="Normal 3 2" xfId="5" xr:uid="{00000000-0005-0000-0000-00000F000000}"/>
    <cellStyle name="Normal 3 3" xfId="16" xr:uid="{00000000-0005-0000-0000-000010000000}"/>
    <cellStyle name="Normal 3 4" xfId="17" xr:uid="{00000000-0005-0000-0000-000011000000}"/>
    <cellStyle name="Normal 3 5" xfId="18" xr:uid="{00000000-0005-0000-0000-000012000000}"/>
    <cellStyle name="Normal 3 6" xfId="19" xr:uid="{00000000-0005-0000-0000-000013000000}"/>
    <cellStyle name="Normal 4" xfId="20" xr:uid="{00000000-0005-0000-0000-000014000000}"/>
    <cellStyle name="Normal 5" xfId="21" xr:uid="{00000000-0005-0000-0000-000015000000}"/>
    <cellStyle name="Normal 6" xfId="22" xr:uid="{00000000-0005-0000-0000-000016000000}"/>
    <cellStyle name="Normal 7" xfId="23" xr:uid="{00000000-0005-0000-0000-000017000000}"/>
    <cellStyle name="Normal 8" xfId="24" xr:uid="{00000000-0005-0000-0000-000018000000}"/>
    <cellStyle name="Normal 9" xfId="25" xr:uid="{00000000-0005-0000-0000-000019000000}"/>
    <cellStyle name="Percent" xfId="26" builtinId="5"/>
  </cellStyles>
  <dxfs count="8"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numFmt numFmtId="169" formatCode="m/d/yy;@"/>
    </dxf>
    <dxf>
      <font>
        <b/>
        <strike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alignment horizontal="center" vertical="bottom" textRotation="0" wrapText="0" relativeIndent="0" justifyLastLine="0" shrinkToFit="0" readingOrder="0"/>
    </dxf>
    <dxf>
      <numFmt numFmtId="166" formatCode="_(* #,##0_);_(* \(#,##0\);_(* &quot;-&quot;??_);_(@_)"/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mbria"/>
        <scheme val="maj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relativeIndent="0" justifyLastLine="0" shrinkToFit="0" readingOrder="0"/>
    </dxf>
  </dxfs>
  <tableStyles count="0" defaultTableStyle="TableStyleMedium9" defaultPivotStyle="PivotStyleLight16"/>
  <colors>
    <mruColors>
      <color rgb="FFBFBFBF"/>
      <color rgb="FF95B3D7"/>
      <color rgb="FF76933C"/>
      <color rgb="FF000000"/>
      <color rgb="FFF8AE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7</xdr:row>
      <xdr:rowOff>129887</xdr:rowOff>
    </xdr:from>
    <xdr:to>
      <xdr:col>3</xdr:col>
      <xdr:colOff>554182</xdr:colOff>
      <xdr:row>7</xdr:row>
      <xdr:rowOff>129887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6173932" y="1575955"/>
          <a:ext cx="458932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3:F20" totalsRowShown="0" headerRowDxfId="7" headerRowBorderDxfId="6" tableBorderDxfId="5">
  <tableColumns count="6">
    <tableColumn id="1" xr3:uid="{00000000-0010-0000-0000-000001000000}" name=" "/>
    <tableColumn id="2" xr3:uid="{00000000-0010-0000-0000-000002000000}" name="Estimated # Respondents"/>
    <tableColumn id="3" xr3:uid="{00000000-0010-0000-0000-000003000000}" name="Responses Per Respondent"/>
    <tableColumn id="4" xr3:uid="{00000000-0010-0000-0000-000004000000}" name="Total Annual Responses (Col. BxC)"/>
    <tableColumn id="5" xr3:uid="{00000000-0010-0000-0000-000005000000}" name="Estimated Avg. # of Hours Per Response"/>
    <tableColumn id="6" xr3:uid="{00000000-0010-0000-0000-000006000000}" name="Estimated Total Hours (Col. DxE)" dataDxfId="4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1000000}" name="Table6" displayName="Table6" ref="A1:C66" totalsRowShown="0" headerRowDxfId="3">
  <autoFilter ref="A1:C66" xr:uid="{00000000-0009-0000-0100-000006000000}"/>
  <tableColumns count="3">
    <tableColumn id="1" xr3:uid="{00000000-0010-0000-0100-000001000000}" name="Date " dataDxfId="2"/>
    <tableColumn id="2" xr3:uid="{00000000-0010-0000-0100-000002000000}" name="User Initials " dataDxfId="1"/>
    <tableColumn id="3" xr3:uid="{00000000-0010-0000-0100-000003000000}" name="Comments " dataDxfId="0"/>
  </tableColumns>
  <tableStyleInfo name="TableStyleDark1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R30"/>
  <sheetViews>
    <sheetView tabSelected="1" zoomScale="75" zoomScaleNormal="75" workbookViewId="0">
      <pane ySplit="4" topLeftCell="A5" activePane="bottomLeft" state="frozen"/>
      <selection pane="bottomLeft" sqref="A1:N1"/>
    </sheetView>
  </sheetViews>
  <sheetFormatPr defaultColWidth="8.81640625" defaultRowHeight="14.5" outlineLevelCol="1" x14ac:dyDescent="0.35"/>
  <cols>
    <col min="1" max="1" width="14.1796875" style="144" customWidth="1"/>
    <col min="2" max="2" width="13.81640625" style="144" customWidth="1"/>
    <col min="3" max="3" width="42.1796875" style="144" customWidth="1"/>
    <col min="4" max="4" width="12.81640625" style="144" bestFit="1" customWidth="1"/>
    <col min="5" max="5" width="15.81640625" style="144" bestFit="1" customWidth="1"/>
    <col min="6" max="6" width="17" style="144" bestFit="1" customWidth="1"/>
    <col min="7" max="7" width="13" style="144" customWidth="1"/>
    <col min="8" max="8" width="14.453125" style="144" customWidth="1"/>
    <col min="9" max="9" width="17.1796875" style="144" customWidth="1"/>
    <col min="10" max="10" width="16.54296875" style="144" customWidth="1"/>
    <col min="11" max="11" width="12.81640625" style="144" customWidth="1" outlineLevel="1"/>
    <col min="12" max="12" width="13" style="144" customWidth="1" outlineLevel="1"/>
    <col min="13" max="13" width="11" style="144" customWidth="1" outlineLevel="1"/>
    <col min="14" max="14" width="13" style="144" customWidth="1"/>
    <col min="15" max="15" width="16.453125" style="144" hidden="1" customWidth="1" outlineLevel="1"/>
    <col min="16" max="16" width="9.1796875" style="144" collapsed="1"/>
    <col min="17" max="17" width="20.453125" style="144" hidden="1" customWidth="1" outlineLevel="1"/>
    <col min="18" max="18" width="9.1796875" style="144" collapsed="1"/>
    <col min="19" max="63" width="8.81640625" style="144"/>
    <col min="64" max="64" width="8.81640625" style="144" customWidth="1"/>
    <col min="65" max="16384" width="8.81640625" style="144"/>
  </cols>
  <sheetData>
    <row r="1" spans="1:17" ht="111.75" customHeight="1" thickBot="1" x14ac:dyDescent="0.4">
      <c r="A1" s="360" t="s">
        <v>184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</row>
    <row r="2" spans="1:17" ht="24" customHeight="1" thickBot="1" x14ac:dyDescent="0.4">
      <c r="A2" s="348" t="s">
        <v>0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50"/>
      <c r="O2" s="1"/>
      <c r="P2" s="151"/>
    </row>
    <row r="3" spans="1:17" s="204" customFormat="1" ht="50.25" customHeight="1" thickBot="1" x14ac:dyDescent="0.4">
      <c r="A3" s="227"/>
      <c r="B3" s="228"/>
      <c r="C3" s="228"/>
      <c r="D3" s="229"/>
      <c r="E3" s="229" t="s">
        <v>1</v>
      </c>
      <c r="F3" s="229" t="s">
        <v>2</v>
      </c>
      <c r="G3" s="229" t="s">
        <v>3</v>
      </c>
      <c r="H3" s="229" t="s">
        <v>4</v>
      </c>
      <c r="I3" s="229" t="s">
        <v>5</v>
      </c>
      <c r="J3" s="229" t="s">
        <v>6</v>
      </c>
      <c r="K3" s="229"/>
      <c r="L3" s="229"/>
      <c r="M3" s="229"/>
      <c r="N3" s="230" t="s">
        <v>7</v>
      </c>
      <c r="O3" s="231" t="s">
        <v>8</v>
      </c>
      <c r="P3" s="209"/>
      <c r="Q3" s="203" t="s">
        <v>9</v>
      </c>
    </row>
    <row r="4" spans="1:17" s="204" customFormat="1" ht="42" customHeight="1" x14ac:dyDescent="0.35">
      <c r="A4" s="205" t="s">
        <v>10</v>
      </c>
      <c r="B4" s="206" t="s">
        <v>11</v>
      </c>
      <c r="C4" s="206" t="s">
        <v>12</v>
      </c>
      <c r="D4" s="206" t="s">
        <v>13</v>
      </c>
      <c r="E4" s="206" t="s">
        <v>14</v>
      </c>
      <c r="F4" s="206" t="s">
        <v>15</v>
      </c>
      <c r="G4" s="206" t="s">
        <v>16</v>
      </c>
      <c r="H4" s="206" t="s">
        <v>17</v>
      </c>
      <c r="I4" s="206" t="s">
        <v>18</v>
      </c>
      <c r="J4" s="206" t="s">
        <v>19</v>
      </c>
      <c r="K4" s="206" t="s">
        <v>20</v>
      </c>
      <c r="L4" s="206" t="s">
        <v>21</v>
      </c>
      <c r="M4" s="206" t="s">
        <v>22</v>
      </c>
      <c r="N4" s="207" t="s">
        <v>23</v>
      </c>
      <c r="O4" s="208"/>
      <c r="P4" s="209"/>
      <c r="Q4" s="203"/>
    </row>
    <row r="5" spans="1:17" s="204" customFormat="1" x14ac:dyDescent="0.35">
      <c r="A5" s="351" t="s">
        <v>24</v>
      </c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3"/>
      <c r="Q5" s="210"/>
    </row>
    <row r="6" spans="1:17" s="204" customFormat="1" ht="43.5" x14ac:dyDescent="0.35">
      <c r="A6" s="211"/>
      <c r="B6" s="212" t="s">
        <v>25</v>
      </c>
      <c r="C6" s="213" t="s">
        <v>26</v>
      </c>
      <c r="D6" s="212"/>
      <c r="E6" s="214">
        <v>56</v>
      </c>
      <c r="F6" s="214">
        <v>113</v>
      </c>
      <c r="G6" s="215">
        <f t="shared" ref="G6:G8" si="0">+E6*F6</f>
        <v>6328</v>
      </c>
      <c r="H6" s="216">
        <v>8</v>
      </c>
      <c r="I6" s="215">
        <f t="shared" ref="I6:I8" si="1">+G6*H6</f>
        <v>50624</v>
      </c>
      <c r="J6" s="217">
        <f>I6</f>
        <v>50624</v>
      </c>
      <c r="K6" s="218">
        <v>0</v>
      </c>
      <c r="L6" s="219">
        <v>0</v>
      </c>
      <c r="M6" s="219">
        <f>N6</f>
        <v>0</v>
      </c>
      <c r="N6" s="220">
        <f t="shared" ref="N6:N8" si="2">+I6-J6</f>
        <v>0</v>
      </c>
      <c r="Q6" s="210" t="s">
        <v>27</v>
      </c>
    </row>
    <row r="7" spans="1:17" s="204" customFormat="1" ht="58" x14ac:dyDescent="0.35">
      <c r="A7" s="211"/>
      <c r="B7" s="221" t="s">
        <v>28</v>
      </c>
      <c r="C7" s="222" t="s">
        <v>29</v>
      </c>
      <c r="D7" s="223"/>
      <c r="E7" s="224">
        <v>56</v>
      </c>
      <c r="F7" s="224">
        <v>1</v>
      </c>
      <c r="G7" s="215">
        <f>+E7*F7</f>
        <v>56</v>
      </c>
      <c r="H7" s="225">
        <v>2</v>
      </c>
      <c r="I7" s="215">
        <f>+G7*H7</f>
        <v>112</v>
      </c>
      <c r="J7" s="217">
        <f t="shared" ref="J7:J10" si="3">I7</f>
        <v>112</v>
      </c>
      <c r="K7" s="218">
        <v>0</v>
      </c>
      <c r="L7" s="219">
        <v>0</v>
      </c>
      <c r="M7" s="219">
        <f>N7</f>
        <v>0</v>
      </c>
      <c r="N7" s="220">
        <f t="shared" si="2"/>
        <v>0</v>
      </c>
      <c r="Q7" s="210"/>
    </row>
    <row r="8" spans="1:17" s="204" customFormat="1" ht="35.25" customHeight="1" x14ac:dyDescent="0.35">
      <c r="A8" s="211"/>
      <c r="B8" s="212" t="s">
        <v>30</v>
      </c>
      <c r="C8" s="213" t="s">
        <v>31</v>
      </c>
      <c r="D8" s="212"/>
      <c r="E8" s="214">
        <v>56</v>
      </c>
      <c r="F8" s="214">
        <v>1</v>
      </c>
      <c r="G8" s="215">
        <f t="shared" si="0"/>
        <v>56</v>
      </c>
      <c r="H8" s="216">
        <v>1.5</v>
      </c>
      <c r="I8" s="215">
        <f t="shared" si="1"/>
        <v>84</v>
      </c>
      <c r="J8" s="217">
        <f t="shared" si="3"/>
        <v>84</v>
      </c>
      <c r="K8" s="218">
        <v>0</v>
      </c>
      <c r="L8" s="226">
        <v>0</v>
      </c>
      <c r="M8" s="219">
        <v>0</v>
      </c>
      <c r="N8" s="220">
        <f t="shared" si="2"/>
        <v>0</v>
      </c>
      <c r="Q8" s="210"/>
    </row>
    <row r="9" spans="1:17" ht="82.5" customHeight="1" x14ac:dyDescent="0.35">
      <c r="A9" s="166"/>
      <c r="B9" s="90" t="s">
        <v>32</v>
      </c>
      <c r="C9" s="54" t="s">
        <v>33</v>
      </c>
      <c r="D9" s="87"/>
      <c r="E9" s="91">
        <v>56</v>
      </c>
      <c r="F9" s="91">
        <v>4</v>
      </c>
      <c r="G9" s="167">
        <f>+E9*F9</f>
        <v>224</v>
      </c>
      <c r="H9" s="93">
        <v>0.25</v>
      </c>
      <c r="I9" s="103">
        <f>G9*H9</f>
        <v>56</v>
      </c>
      <c r="J9" s="94">
        <f t="shared" si="3"/>
        <v>56</v>
      </c>
      <c r="K9" s="169" t="s">
        <v>34</v>
      </c>
      <c r="L9" s="170">
        <v>0</v>
      </c>
      <c r="M9" s="171">
        <v>0</v>
      </c>
      <c r="N9" s="168">
        <f>+I9-J9</f>
        <v>0</v>
      </c>
      <c r="Q9" s="154"/>
    </row>
    <row r="10" spans="1:17" ht="54.75" customHeight="1" x14ac:dyDescent="0.35">
      <c r="A10" s="172" t="s">
        <v>27</v>
      </c>
      <c r="B10" s="75" t="s">
        <v>35</v>
      </c>
      <c r="C10" s="75" t="s">
        <v>36</v>
      </c>
      <c r="D10" s="89"/>
      <c r="E10" s="96">
        <v>56</v>
      </c>
      <c r="F10" s="96">
        <v>113.339</v>
      </c>
      <c r="G10" s="167">
        <f t="shared" ref="G10" si="4">+E10*F10</f>
        <v>6346.9840000000004</v>
      </c>
      <c r="H10" s="97">
        <v>47.5</v>
      </c>
      <c r="I10" s="167">
        <f t="shared" ref="I10" si="5">+G10*H10</f>
        <v>301481.74</v>
      </c>
      <c r="J10" s="94">
        <f t="shared" si="3"/>
        <v>301481.74</v>
      </c>
      <c r="K10" s="100">
        <v>0</v>
      </c>
      <c r="L10" s="101">
        <v>0</v>
      </c>
      <c r="M10" s="102">
        <v>0</v>
      </c>
      <c r="N10" s="173" t="s">
        <v>34</v>
      </c>
      <c r="Q10" s="154"/>
    </row>
    <row r="11" spans="1:17" ht="146.25" customHeight="1" x14ac:dyDescent="0.35">
      <c r="A11" s="174"/>
      <c r="B11" s="60" t="s">
        <v>37</v>
      </c>
      <c r="C11" s="54" t="s">
        <v>38</v>
      </c>
      <c r="D11" s="54" t="s">
        <v>39</v>
      </c>
      <c r="E11" s="91"/>
      <c r="F11" s="91"/>
      <c r="G11" s="167"/>
      <c r="H11" s="93"/>
      <c r="I11" s="167"/>
      <c r="J11" s="94"/>
      <c r="K11" s="95"/>
      <c r="L11" s="98"/>
      <c r="M11" s="98"/>
      <c r="N11" s="99"/>
      <c r="Q11" s="155"/>
    </row>
    <row r="12" spans="1:17" ht="146.25" customHeight="1" x14ac:dyDescent="0.35">
      <c r="A12" s="326" t="s">
        <v>160</v>
      </c>
      <c r="B12" s="327" t="s">
        <v>161</v>
      </c>
      <c r="C12" s="317" t="s">
        <v>162</v>
      </c>
      <c r="D12" s="317"/>
      <c r="E12" s="328">
        <v>56</v>
      </c>
      <c r="F12" s="328">
        <f>G12/E12</f>
        <v>16.982142857142858</v>
      </c>
      <c r="G12" s="329">
        <v>951</v>
      </c>
      <c r="H12" s="330">
        <v>0.5</v>
      </c>
      <c r="I12" s="329">
        <f>G12*H12</f>
        <v>475.5</v>
      </c>
      <c r="J12" s="323">
        <v>0</v>
      </c>
      <c r="K12" s="331"/>
      <c r="L12" s="332">
        <f>I12</f>
        <v>475.5</v>
      </c>
      <c r="M12" s="332"/>
      <c r="N12" s="333">
        <f>I12</f>
        <v>475.5</v>
      </c>
      <c r="Q12" s="155"/>
    </row>
    <row r="13" spans="1:17" ht="18.75" customHeight="1" x14ac:dyDescent="0.35">
      <c r="A13" s="175" t="s">
        <v>40</v>
      </c>
      <c r="B13" s="176"/>
      <c r="C13" s="177" t="s">
        <v>41</v>
      </c>
      <c r="D13" s="178"/>
      <c r="E13" s="108">
        <f>+MAX(E6:E12)</f>
        <v>56</v>
      </c>
      <c r="F13" s="109">
        <f>IF(E13=0,"",G13/E13)</f>
        <v>249.32114285714286</v>
      </c>
      <c r="G13" s="108">
        <f>SUM(G6:G12)</f>
        <v>13961.984</v>
      </c>
      <c r="H13" s="109">
        <f>IF(G13=0,"",I13/G13)</f>
        <v>25.27099586992794</v>
      </c>
      <c r="I13" s="108">
        <f t="shared" ref="I13:N13" si="6">SUM(I6:I12)</f>
        <v>352833.24</v>
      </c>
      <c r="J13" s="108">
        <f t="shared" si="6"/>
        <v>352357.74</v>
      </c>
      <c r="K13" s="110">
        <f t="shared" si="6"/>
        <v>0</v>
      </c>
      <c r="L13" s="110">
        <f t="shared" si="6"/>
        <v>475.5</v>
      </c>
      <c r="M13" s="110">
        <f t="shared" si="6"/>
        <v>0</v>
      </c>
      <c r="N13" s="111">
        <f t="shared" si="6"/>
        <v>475.5</v>
      </c>
      <c r="O13" s="164"/>
      <c r="P13" s="165"/>
      <c r="Q13" s="155"/>
    </row>
    <row r="14" spans="1:17" x14ac:dyDescent="0.35">
      <c r="A14" s="354" t="s">
        <v>42</v>
      </c>
      <c r="B14" s="355"/>
      <c r="C14" s="355"/>
      <c r="D14" s="355"/>
      <c r="E14" s="355"/>
      <c r="F14" s="355"/>
      <c r="G14" s="355"/>
      <c r="H14" s="355"/>
      <c r="I14" s="355"/>
      <c r="J14" s="355"/>
      <c r="K14" s="355"/>
      <c r="L14" s="355"/>
      <c r="M14" s="355"/>
      <c r="N14" s="356"/>
      <c r="Q14" s="155"/>
    </row>
    <row r="15" spans="1:17" ht="87.75" customHeight="1" x14ac:dyDescent="0.35">
      <c r="A15" s="179"/>
      <c r="B15" s="50" t="s">
        <v>43</v>
      </c>
      <c r="C15" s="54" t="s">
        <v>44</v>
      </c>
      <c r="D15" s="50"/>
      <c r="E15" s="104">
        <v>19019</v>
      </c>
      <c r="F15" s="180">
        <v>1.25</v>
      </c>
      <c r="G15" s="181">
        <f t="shared" ref="G15:G16" si="7">+E15*F15</f>
        <v>23773.75</v>
      </c>
      <c r="H15" s="107">
        <v>0.25</v>
      </c>
      <c r="I15" s="181">
        <f t="shared" ref="I15:I16" si="8">+G15*H15</f>
        <v>5943.4375</v>
      </c>
      <c r="J15" s="94">
        <f>I15</f>
        <v>5943.4375</v>
      </c>
      <c r="K15" s="182">
        <v>0</v>
      </c>
      <c r="L15" s="182">
        <v>0</v>
      </c>
      <c r="M15" s="182">
        <f t="shared" ref="M15:M21" si="9">N15</f>
        <v>0</v>
      </c>
      <c r="N15" s="168">
        <f t="shared" ref="N15:N16" si="10">+I15-J15</f>
        <v>0</v>
      </c>
      <c r="Q15" s="155"/>
    </row>
    <row r="16" spans="1:17" ht="49.5" customHeight="1" x14ac:dyDescent="0.35">
      <c r="A16" s="179"/>
      <c r="B16" s="50" t="s">
        <v>45</v>
      </c>
      <c r="C16" s="54" t="s">
        <v>46</v>
      </c>
      <c r="D16" s="50"/>
      <c r="E16" s="94">
        <v>6314</v>
      </c>
      <c r="F16" s="183">
        <v>2</v>
      </c>
      <c r="G16" s="181">
        <f t="shared" si="7"/>
        <v>12628</v>
      </c>
      <c r="H16" s="107">
        <v>0.25</v>
      </c>
      <c r="I16" s="181">
        <f t="shared" si="8"/>
        <v>3157</v>
      </c>
      <c r="J16" s="94">
        <f t="shared" ref="J16:J21" si="11">I16</f>
        <v>3157</v>
      </c>
      <c r="K16" s="182">
        <v>0</v>
      </c>
      <c r="L16" s="182">
        <v>0</v>
      </c>
      <c r="M16" s="182">
        <f t="shared" si="9"/>
        <v>0</v>
      </c>
      <c r="N16" s="168">
        <f t="shared" si="10"/>
        <v>0</v>
      </c>
      <c r="Q16" s="155"/>
    </row>
    <row r="17" spans="1:17" ht="63" customHeight="1" x14ac:dyDescent="0.35">
      <c r="A17" s="179"/>
      <c r="B17" s="54" t="s">
        <v>47</v>
      </c>
      <c r="C17" s="54" t="s">
        <v>48</v>
      </c>
      <c r="D17" s="50"/>
      <c r="E17" s="104">
        <v>19019</v>
      </c>
      <c r="F17" s="180">
        <v>10.15</v>
      </c>
      <c r="G17" s="181">
        <f>+E17*F17</f>
        <v>193042.85</v>
      </c>
      <c r="H17" s="107">
        <v>1</v>
      </c>
      <c r="I17" s="181">
        <f>+G17*H17</f>
        <v>193042.85</v>
      </c>
      <c r="J17" s="94">
        <f t="shared" si="11"/>
        <v>193042.85</v>
      </c>
      <c r="K17" s="182">
        <v>0</v>
      </c>
      <c r="L17" s="182">
        <v>0</v>
      </c>
      <c r="M17" s="182">
        <f t="shared" si="9"/>
        <v>0</v>
      </c>
      <c r="N17" s="168">
        <f>+I17-J17</f>
        <v>0</v>
      </c>
      <c r="Q17" s="155"/>
    </row>
    <row r="18" spans="1:17" ht="74.25" customHeight="1" x14ac:dyDescent="0.35">
      <c r="A18" s="179"/>
      <c r="B18" s="54" t="s">
        <v>49</v>
      </c>
      <c r="C18" s="54" t="s">
        <v>50</v>
      </c>
      <c r="D18" s="50"/>
      <c r="E18" s="104">
        <v>19019</v>
      </c>
      <c r="F18" s="183">
        <v>1</v>
      </c>
      <c r="G18" s="181">
        <f t="shared" ref="G18:G21" si="12">+E18*F18</f>
        <v>19019</v>
      </c>
      <c r="H18" s="107">
        <v>0.25</v>
      </c>
      <c r="I18" s="181">
        <f>+G18*H18</f>
        <v>4754.75</v>
      </c>
      <c r="J18" s="94">
        <f t="shared" si="11"/>
        <v>4754.75</v>
      </c>
      <c r="K18" s="182">
        <v>0</v>
      </c>
      <c r="L18" s="182">
        <v>0</v>
      </c>
      <c r="M18" s="182">
        <f t="shared" si="9"/>
        <v>0</v>
      </c>
      <c r="N18" s="168">
        <f t="shared" ref="N18:N21" si="13">+I18-J18</f>
        <v>0</v>
      </c>
      <c r="Q18" s="155"/>
    </row>
    <row r="19" spans="1:17" ht="60.75" customHeight="1" x14ac:dyDescent="0.35">
      <c r="A19" s="179"/>
      <c r="B19" s="54" t="s">
        <v>51</v>
      </c>
      <c r="C19" s="54" t="s">
        <v>52</v>
      </c>
      <c r="D19" s="50"/>
      <c r="E19" s="94">
        <v>6340</v>
      </c>
      <c r="F19" s="183">
        <v>1</v>
      </c>
      <c r="G19" s="181">
        <f t="shared" si="12"/>
        <v>6340</v>
      </c>
      <c r="H19" s="107">
        <v>8</v>
      </c>
      <c r="I19" s="181">
        <f t="shared" ref="I19:I20" si="14">+G19*H19</f>
        <v>50720</v>
      </c>
      <c r="J19" s="94">
        <f t="shared" si="11"/>
        <v>50720</v>
      </c>
      <c r="K19" s="182">
        <v>0</v>
      </c>
      <c r="L19" s="182">
        <v>0</v>
      </c>
      <c r="M19" s="182">
        <f t="shared" si="9"/>
        <v>0</v>
      </c>
      <c r="N19" s="168">
        <f t="shared" si="13"/>
        <v>0</v>
      </c>
      <c r="Q19" s="155"/>
    </row>
    <row r="20" spans="1:17" ht="45" customHeight="1" x14ac:dyDescent="0.35">
      <c r="A20" s="179"/>
      <c r="B20" s="50" t="s">
        <v>53</v>
      </c>
      <c r="C20" s="54" t="s">
        <v>176</v>
      </c>
      <c r="D20" s="50"/>
      <c r="E20" s="104">
        <v>19019</v>
      </c>
      <c r="F20" s="183">
        <v>1</v>
      </c>
      <c r="G20" s="181">
        <f t="shared" si="12"/>
        <v>19019</v>
      </c>
      <c r="H20" s="107">
        <v>0.5</v>
      </c>
      <c r="I20" s="181">
        <f t="shared" si="14"/>
        <v>9509.5</v>
      </c>
      <c r="J20" s="94">
        <f t="shared" si="11"/>
        <v>9509.5</v>
      </c>
      <c r="K20" s="182">
        <v>0</v>
      </c>
      <c r="L20" s="182">
        <v>0</v>
      </c>
      <c r="M20" s="182">
        <v>0</v>
      </c>
      <c r="N20" s="168">
        <v>0</v>
      </c>
      <c r="Q20" s="155"/>
    </row>
    <row r="21" spans="1:17" ht="49.5" customHeight="1" x14ac:dyDescent="0.35">
      <c r="A21" s="172" t="s">
        <v>54</v>
      </c>
      <c r="B21" s="54" t="s">
        <v>55</v>
      </c>
      <c r="C21" s="54" t="s">
        <v>56</v>
      </c>
      <c r="D21" s="50"/>
      <c r="E21" s="104">
        <v>19019</v>
      </c>
      <c r="F21" s="183">
        <v>1</v>
      </c>
      <c r="G21" s="181">
        <f t="shared" si="12"/>
        <v>19019</v>
      </c>
      <c r="H21" s="107">
        <v>0.25</v>
      </c>
      <c r="I21" s="181">
        <f>+G21*H21+0.001</f>
        <v>4754.7510000000002</v>
      </c>
      <c r="J21" s="94">
        <f t="shared" si="11"/>
        <v>4754.7510000000002</v>
      </c>
      <c r="K21" s="182">
        <v>0</v>
      </c>
      <c r="L21" s="182">
        <v>0</v>
      </c>
      <c r="M21" s="182">
        <f t="shared" si="9"/>
        <v>0</v>
      </c>
      <c r="N21" s="168">
        <f t="shared" si="13"/>
        <v>0</v>
      </c>
      <c r="Q21" s="155"/>
    </row>
    <row r="22" spans="1:17" ht="87.75" customHeight="1" x14ac:dyDescent="0.35">
      <c r="A22" s="315" t="s">
        <v>163</v>
      </c>
      <c r="B22" s="316" t="s">
        <v>161</v>
      </c>
      <c r="C22" s="317" t="s">
        <v>164</v>
      </c>
      <c r="D22" s="318"/>
      <c r="E22" s="319">
        <v>951</v>
      </c>
      <c r="F22" s="320">
        <v>1</v>
      </c>
      <c r="G22" s="321">
        <f>E22*F22</f>
        <v>951</v>
      </c>
      <c r="H22" s="322">
        <v>0.5</v>
      </c>
      <c r="I22" s="321">
        <f>G22*H22</f>
        <v>475.5</v>
      </c>
      <c r="J22" s="323">
        <v>0</v>
      </c>
      <c r="K22" s="324"/>
      <c r="L22" s="324">
        <f>I22</f>
        <v>475.5</v>
      </c>
      <c r="M22" s="324"/>
      <c r="N22" s="325">
        <f>I22</f>
        <v>475.5</v>
      </c>
      <c r="Q22" s="155"/>
    </row>
    <row r="23" spans="1:17" x14ac:dyDescent="0.35">
      <c r="A23" s="175" t="s">
        <v>40</v>
      </c>
      <c r="B23" s="176"/>
      <c r="C23" s="177" t="s">
        <v>57</v>
      </c>
      <c r="D23" s="184"/>
      <c r="E23" s="185">
        <f>+MAX(E15:E22)</f>
        <v>19019</v>
      </c>
      <c r="F23" s="112">
        <f>IF(E23=0,"",G23/E23)</f>
        <v>15.447321099952678</v>
      </c>
      <c r="G23" s="185">
        <f>SUM(G15:G22)</f>
        <v>293792.59999999998</v>
      </c>
      <c r="H23" s="112">
        <f>IF(G23=0,"",I23/G23)</f>
        <v>0.92704100954210555</v>
      </c>
      <c r="I23" s="185">
        <f t="shared" ref="I23:N23" si="15">SUM(I15:I22)</f>
        <v>272357.78849999997</v>
      </c>
      <c r="J23" s="185">
        <f t="shared" si="15"/>
        <v>271882.28849999997</v>
      </c>
      <c r="K23" s="185">
        <f t="shared" si="15"/>
        <v>0</v>
      </c>
      <c r="L23" s="185">
        <f t="shared" si="15"/>
        <v>475.5</v>
      </c>
      <c r="M23" s="185">
        <f t="shared" si="15"/>
        <v>0</v>
      </c>
      <c r="N23" s="186">
        <f t="shared" si="15"/>
        <v>475.5</v>
      </c>
      <c r="O23" s="164"/>
      <c r="P23" s="165"/>
      <c r="Q23" s="155"/>
    </row>
    <row r="24" spans="1:17" x14ac:dyDescent="0.35">
      <c r="A24" s="357" t="s">
        <v>58</v>
      </c>
      <c r="B24" s="358"/>
      <c r="C24" s="358"/>
      <c r="D24" s="358"/>
      <c r="E24" s="358"/>
      <c r="F24" s="358"/>
      <c r="G24" s="358"/>
      <c r="H24" s="358"/>
      <c r="I24" s="358"/>
      <c r="J24" s="358"/>
      <c r="K24" s="358"/>
      <c r="L24" s="358"/>
      <c r="M24" s="358"/>
      <c r="N24" s="359"/>
      <c r="Q24" s="155"/>
    </row>
    <row r="25" spans="1:17" ht="51" customHeight="1" thickBot="1" x14ac:dyDescent="0.4">
      <c r="A25" s="174"/>
      <c r="B25" s="187" t="s">
        <v>59</v>
      </c>
      <c r="C25" s="188" t="s">
        <v>60</v>
      </c>
      <c r="D25" s="189"/>
      <c r="E25" s="190">
        <v>96860</v>
      </c>
      <c r="F25" s="191">
        <v>2</v>
      </c>
      <c r="G25" s="167">
        <f t="shared" ref="G25" si="16">+E25*F25</f>
        <v>193720</v>
      </c>
      <c r="H25" s="180">
        <v>0.1002</v>
      </c>
      <c r="I25" s="167">
        <f t="shared" ref="I25" si="17">+G25*H25</f>
        <v>19410.743999999999</v>
      </c>
      <c r="J25" s="294">
        <v>19410.743999999999</v>
      </c>
      <c r="K25" s="182">
        <v>0</v>
      </c>
      <c r="L25" s="182">
        <v>0</v>
      </c>
      <c r="M25" s="182">
        <f>N25</f>
        <v>0</v>
      </c>
      <c r="N25" s="168">
        <f>+I25-J25</f>
        <v>0</v>
      </c>
      <c r="Q25" s="156"/>
    </row>
    <row r="26" spans="1:17" ht="25.5" customHeight="1" x14ac:dyDescent="0.35">
      <c r="A26" s="175" t="s">
        <v>40</v>
      </c>
      <c r="B26" s="176"/>
      <c r="C26" s="177" t="s">
        <v>61</v>
      </c>
      <c r="D26" s="184"/>
      <c r="E26" s="192">
        <f>+MAX(E25:E25)</f>
        <v>96860</v>
      </c>
      <c r="F26" s="112">
        <f>IF(E26=0,"",G26/E26)</f>
        <v>2</v>
      </c>
      <c r="G26" s="192">
        <f>SUM(G25:G25)</f>
        <v>193720</v>
      </c>
      <c r="H26" s="295">
        <f>IF(G26=0,"",I26/G26)</f>
        <v>0.1002</v>
      </c>
      <c r="I26" s="296">
        <f t="shared" ref="I26:J26" si="18">SUM(I25:I25)</f>
        <v>19410.743999999999</v>
      </c>
      <c r="J26" s="296">
        <f t="shared" si="18"/>
        <v>19410.743999999999</v>
      </c>
      <c r="K26" s="193" t="s">
        <v>34</v>
      </c>
      <c r="L26" s="193" t="s">
        <v>34</v>
      </c>
      <c r="M26" s="193">
        <v>0</v>
      </c>
      <c r="N26" s="194">
        <v>0</v>
      </c>
    </row>
    <row r="27" spans="1:17" x14ac:dyDescent="0.35">
      <c r="A27" s="195"/>
      <c r="B27" s="196"/>
      <c r="C27" s="197" t="s">
        <v>62</v>
      </c>
      <c r="D27" s="198"/>
      <c r="E27" s="199">
        <f>+E13+E23+E26</f>
        <v>115935</v>
      </c>
      <c r="F27" s="200">
        <f>IF(E27=0,"",G27/E27)</f>
        <v>4.3254805192564794</v>
      </c>
      <c r="G27" s="201">
        <f>+G13+G23+G26</f>
        <v>501474.58399999997</v>
      </c>
      <c r="H27" s="297">
        <f>I27/G27</f>
        <v>1.2854126471542175</v>
      </c>
      <c r="I27" s="298">
        <f>+I13+I23+I26</f>
        <v>644601.77249999996</v>
      </c>
      <c r="J27" s="298">
        <f>+J13+J23+J26</f>
        <v>643650.77249999996</v>
      </c>
      <c r="K27" s="199">
        <f t="shared" ref="K27:N27" si="19">+K13+K23+K26</f>
        <v>0</v>
      </c>
      <c r="L27" s="199">
        <f t="shared" si="19"/>
        <v>951</v>
      </c>
      <c r="M27" s="199">
        <f t="shared" si="19"/>
        <v>0</v>
      </c>
      <c r="N27" s="202">
        <f t="shared" si="19"/>
        <v>951</v>
      </c>
    </row>
    <row r="28" spans="1:17" ht="50.25" customHeight="1" x14ac:dyDescent="0.35">
      <c r="I28" s="102"/>
    </row>
    <row r="29" spans="1:17" ht="93" hidden="1" x14ac:dyDescent="0.35">
      <c r="D29" s="33" t="str">
        <f>+A4</f>
        <v>Program Rule</v>
      </c>
      <c r="E29" s="34" t="str">
        <f t="shared" ref="E29:N29" si="20">+E4</f>
        <v>Estimated # Respondents</v>
      </c>
      <c r="F29" s="34" t="str">
        <f t="shared" si="20"/>
        <v>Responses per Respondents</v>
      </c>
      <c r="G29" s="34" t="str">
        <f t="shared" si="20"/>
        <v>Total Annual Records</v>
      </c>
      <c r="H29" s="34" t="str">
        <f t="shared" si="20"/>
        <v>Estimated Avg. # of Hours Per Response</v>
      </c>
      <c r="I29" s="34" t="str">
        <f t="shared" si="20"/>
        <v xml:space="preserve">Estimated Total Hours            </v>
      </c>
      <c r="J29" s="34" t="str">
        <f t="shared" si="20"/>
        <v>Current OMB Approved Burden Hrs</v>
      </c>
      <c r="K29" s="34" t="str">
        <f t="shared" si="20"/>
        <v>Existing Requirements in Use without OMB approval</v>
      </c>
      <c r="L29" s="34" t="str">
        <f t="shared" si="20"/>
        <v>Due to Program Change</v>
      </c>
      <c r="M29" s="34" t="str">
        <f t="shared" si="20"/>
        <v>Due to an Adjustment</v>
      </c>
      <c r="N29" s="35" t="str">
        <f t="shared" si="20"/>
        <v>Total Difference</v>
      </c>
    </row>
    <row r="30" spans="1:17" hidden="1" x14ac:dyDescent="0.35">
      <c r="D30" s="158" t="e">
        <f>+#REF!</f>
        <v>#REF!</v>
      </c>
      <c r="E30" s="159">
        <f>+SUM($E$13+$E$23+$E$26)</f>
        <v>115935</v>
      </c>
      <c r="F30" s="160">
        <f t="shared" ref="F30" si="21">IF(E30=0,"",G30/E30)</f>
        <v>0</v>
      </c>
      <c r="G30" s="159">
        <f>+SUMIF($A$6:$A$26,D30,($G$6:$G$26))</f>
        <v>0</v>
      </c>
      <c r="H30" s="160" t="str">
        <f t="shared" ref="H30" si="22">IF(G30=0,"",I30/G30)</f>
        <v/>
      </c>
      <c r="I30" s="159">
        <f>+SUMIF($A$6:$A$26,D30,($I$6:$I$26))</f>
        <v>0</v>
      </c>
      <c r="J30" s="161">
        <f>+SUMIF($A$6:$A$26,D30,($J$6:$J$26))</f>
        <v>0</v>
      </c>
      <c r="K30" s="162">
        <f>+SUMIF($A$6:$A$26,$D$30,($K$6:$K$26))</f>
        <v>0</v>
      </c>
      <c r="L30" s="162">
        <f>+SUMIF($A$6:$A$26,$D$30,($L$6:$L$26))</f>
        <v>0</v>
      </c>
      <c r="M30" s="159">
        <f>+SUMIF($A$6:$A$26,$D$30,($M$6:$M$26))</f>
        <v>0</v>
      </c>
      <c r="N30" s="163">
        <f>+SUMIF($A$6:$A$26,D30,($N$6:$N$26))</f>
        <v>0</v>
      </c>
    </row>
  </sheetData>
  <sheetProtection selectLockedCells="1"/>
  <autoFilter ref="A4:N27" xr:uid="{00000000-0009-0000-0000-000000000000}"/>
  <dataConsolidate/>
  <mergeCells count="5">
    <mergeCell ref="A2:N2"/>
    <mergeCell ref="A5:N5"/>
    <mergeCell ref="A14:N14"/>
    <mergeCell ref="A24:N24"/>
    <mergeCell ref="A1:N1"/>
  </mergeCells>
  <dataValidations count="2">
    <dataValidation type="list" allowBlank="1" showInputMessage="1" showErrorMessage="1" sqref="A25:A26 A6:A9 A11:A13 A15:A23" xr:uid="{00000000-0002-0000-0000-000000000000}">
      <formula1>$Q$5:$Q$23</formula1>
    </dataValidation>
    <dataValidation type="list" allowBlank="1" showInputMessage="1" showErrorMessage="1" sqref="A10" xr:uid="{00000000-0002-0000-0000-000001000000}">
      <formula1>$Q$5:$Q$15</formula1>
    </dataValidation>
  </dataValidations>
  <printOptions horizontalCentered="1"/>
  <pageMargins left="0.7" right="0.7" top="0.75" bottom="0.75" header="0.3" footer="0.3"/>
  <pageSetup paperSize="5" scale="73" fitToHeight="0" orientation="landscape" r:id="rId1"/>
  <headerFooter>
    <oddHeader>&amp;C&amp;"-,Bold"&amp;12OMB Control #0584-0006 
&amp;16 7 CFR Part 210 - National School Lunch Program</oddHeader>
  </headerFooter>
  <ignoredErrors>
    <ignoredError sqref="G30 G26:H26" formula="1"/>
    <ignoredError sqref="M25 M15:M19 M21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3" tint="0.39997558519241921"/>
    <pageSetUpPr fitToPage="1"/>
  </sheetPr>
  <dimension ref="A1:R40"/>
  <sheetViews>
    <sheetView zoomScale="75" zoomScaleNormal="75" workbookViewId="0">
      <pane xSplit="4" ySplit="4" topLeftCell="E36" activePane="bottomRight" state="frozen"/>
      <selection pane="topRight" activeCell="E1" sqref="E1"/>
      <selection pane="bottomLeft" activeCell="A5" sqref="A5"/>
      <selection pane="bottomRight" activeCell="C38" sqref="C38"/>
    </sheetView>
  </sheetViews>
  <sheetFormatPr defaultColWidth="8.81640625" defaultRowHeight="14.5" outlineLevelCol="1" x14ac:dyDescent="0.35"/>
  <cols>
    <col min="1" max="1" width="19.453125" style="144" customWidth="1"/>
    <col min="2" max="2" width="18.1796875" style="144" customWidth="1"/>
    <col min="3" max="3" width="42.1796875" style="157" customWidth="1"/>
    <col min="4" max="4" width="12.81640625" style="144" bestFit="1" customWidth="1"/>
    <col min="5" max="5" width="15.81640625" style="144" bestFit="1" customWidth="1"/>
    <col min="6" max="6" width="17" style="144" bestFit="1" customWidth="1"/>
    <col min="7" max="7" width="14.1796875" style="144" customWidth="1"/>
    <col min="8" max="8" width="20.81640625" style="144" customWidth="1"/>
    <col min="9" max="9" width="13.1796875" style="144" customWidth="1"/>
    <col min="10" max="10" width="16.54296875" style="144" customWidth="1"/>
    <col min="11" max="11" width="12.81640625" style="144" customWidth="1" outlineLevel="1"/>
    <col min="12" max="12" width="13" style="144" customWidth="1" outlineLevel="1"/>
    <col min="13" max="13" width="11.81640625" style="144" customWidth="1" outlineLevel="1"/>
    <col min="14" max="14" width="13" style="144" customWidth="1"/>
    <col min="15" max="15" width="16.453125" style="144" hidden="1" customWidth="1" outlineLevel="1"/>
    <col min="16" max="16" width="9.1796875" style="144" collapsed="1"/>
    <col min="17" max="17" width="20.453125" style="144" hidden="1" customWidth="1" outlineLevel="1"/>
    <col min="18" max="18" width="9.1796875" style="144" collapsed="1"/>
    <col min="19" max="63" width="8.81640625" style="144"/>
    <col min="64" max="64" width="8.81640625" style="144" customWidth="1"/>
    <col min="65" max="16384" width="8.81640625" style="144"/>
  </cols>
  <sheetData>
    <row r="1" spans="1:17" ht="30.75" customHeight="1" thickBot="1" x14ac:dyDescent="0.4">
      <c r="A1" s="348" t="s">
        <v>63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50"/>
    </row>
    <row r="2" spans="1:17" ht="24" customHeight="1" thickBot="1" x14ac:dyDescent="0.4">
      <c r="A2" s="145"/>
      <c r="B2" s="146"/>
      <c r="C2" s="147"/>
      <c r="D2" s="148"/>
      <c r="E2" s="149" t="s">
        <v>1</v>
      </c>
      <c r="F2" s="149" t="s">
        <v>2</v>
      </c>
      <c r="G2" s="149" t="s">
        <v>3</v>
      </c>
      <c r="H2" s="149" t="s">
        <v>4</v>
      </c>
      <c r="I2" s="149" t="s">
        <v>5</v>
      </c>
      <c r="J2" s="149" t="s">
        <v>6</v>
      </c>
      <c r="K2" s="149"/>
      <c r="L2" s="149"/>
      <c r="M2" s="149"/>
      <c r="N2" s="150" t="s">
        <v>7</v>
      </c>
      <c r="O2" s="1"/>
      <c r="P2" s="151"/>
    </row>
    <row r="3" spans="1:17" ht="59.25" customHeight="1" x14ac:dyDescent="0.35">
      <c r="A3" s="9" t="s">
        <v>10</v>
      </c>
      <c r="B3" s="10" t="s">
        <v>11</v>
      </c>
      <c r="C3" s="137" t="s">
        <v>12</v>
      </c>
      <c r="D3" s="10" t="s">
        <v>13</v>
      </c>
      <c r="E3" s="10" t="s">
        <v>64</v>
      </c>
      <c r="F3" s="10" t="s">
        <v>65</v>
      </c>
      <c r="G3" s="10" t="s">
        <v>16</v>
      </c>
      <c r="H3" s="10" t="s">
        <v>66</v>
      </c>
      <c r="I3" s="10" t="s">
        <v>18</v>
      </c>
      <c r="J3" s="10" t="s">
        <v>19</v>
      </c>
      <c r="K3" s="10" t="s">
        <v>20</v>
      </c>
      <c r="L3" s="10" t="s">
        <v>67</v>
      </c>
      <c r="M3" s="10" t="s">
        <v>22</v>
      </c>
      <c r="N3" s="11" t="s">
        <v>23</v>
      </c>
      <c r="O3" s="8" t="s">
        <v>8</v>
      </c>
      <c r="P3" s="152"/>
      <c r="Q3" s="153" t="s">
        <v>9</v>
      </c>
    </row>
    <row r="4" spans="1:17" ht="18.75" customHeight="1" x14ac:dyDescent="0.35">
      <c r="A4" s="362" t="s">
        <v>24</v>
      </c>
      <c r="B4" s="363"/>
      <c r="C4" s="363"/>
      <c r="D4" s="363"/>
      <c r="E4" s="363"/>
      <c r="F4" s="363"/>
      <c r="G4" s="363"/>
      <c r="H4" s="363"/>
      <c r="I4" s="363"/>
      <c r="J4" s="363"/>
      <c r="K4" s="363"/>
      <c r="L4" s="363"/>
      <c r="M4" s="363"/>
      <c r="N4" s="364"/>
      <c r="O4" s="29"/>
      <c r="P4" s="152"/>
      <c r="Q4" s="153"/>
    </row>
    <row r="5" spans="1:17" ht="60.75" customHeight="1" x14ac:dyDescent="0.35">
      <c r="A5" s="53" t="s">
        <v>68</v>
      </c>
      <c r="B5" s="115" t="s">
        <v>69</v>
      </c>
      <c r="C5" s="138" t="s">
        <v>70</v>
      </c>
      <c r="D5" s="116"/>
      <c r="E5" s="96">
        <v>56</v>
      </c>
      <c r="F5" s="96">
        <v>113</v>
      </c>
      <c r="G5" s="92">
        <f t="shared" ref="G5" si="0">+E5*F5</f>
        <v>6328</v>
      </c>
      <c r="H5" s="97">
        <v>0.25</v>
      </c>
      <c r="I5" s="92">
        <f t="shared" ref="I5" si="1">+G5*H5</f>
        <v>1582</v>
      </c>
      <c r="J5" s="96">
        <v>1582</v>
      </c>
      <c r="K5" s="100">
        <v>0</v>
      </c>
      <c r="L5" s="100">
        <v>0</v>
      </c>
      <c r="M5" s="100">
        <f t="shared" ref="M5" si="2">N5</f>
        <v>0</v>
      </c>
      <c r="N5" s="117">
        <f t="shared" ref="N5" si="3">+I5-J5</f>
        <v>0</v>
      </c>
      <c r="Q5" s="154" t="s">
        <v>54</v>
      </c>
    </row>
    <row r="6" spans="1:17" ht="87" customHeight="1" x14ac:dyDescent="0.35">
      <c r="A6" s="55" t="s">
        <v>71</v>
      </c>
      <c r="B6" s="115" t="s">
        <v>72</v>
      </c>
      <c r="C6" s="138" t="s">
        <v>73</v>
      </c>
      <c r="D6" s="116" t="s">
        <v>71</v>
      </c>
      <c r="E6" s="96">
        <v>56</v>
      </c>
      <c r="F6" s="96">
        <v>340</v>
      </c>
      <c r="G6" s="92">
        <f t="shared" ref="G6:G11" si="4">+E6*F6</f>
        <v>19040</v>
      </c>
      <c r="H6" s="97">
        <v>3</v>
      </c>
      <c r="I6" s="92">
        <f t="shared" ref="I6:I11" si="5">+G6*H6</f>
        <v>57120</v>
      </c>
      <c r="J6" s="96">
        <v>57120</v>
      </c>
      <c r="K6" s="100">
        <v>0</v>
      </c>
      <c r="L6" s="100">
        <v>0</v>
      </c>
      <c r="M6" s="100">
        <f t="shared" ref="M6:M14" si="6">N6</f>
        <v>0</v>
      </c>
      <c r="N6" s="117">
        <f t="shared" ref="N6:N11" si="7">+I6-J6</f>
        <v>0</v>
      </c>
      <c r="Q6" s="154" t="s">
        <v>74</v>
      </c>
    </row>
    <row r="7" spans="1:17" ht="56.25" customHeight="1" x14ac:dyDescent="0.35">
      <c r="A7" s="55" t="s">
        <v>75</v>
      </c>
      <c r="B7" s="115" t="s">
        <v>76</v>
      </c>
      <c r="C7" s="138" t="s">
        <v>77</v>
      </c>
      <c r="D7" s="116" t="s">
        <v>75</v>
      </c>
      <c r="E7" s="96">
        <v>56</v>
      </c>
      <c r="F7" s="96">
        <v>1</v>
      </c>
      <c r="G7" s="92">
        <f t="shared" si="4"/>
        <v>56</v>
      </c>
      <c r="H7" s="97">
        <v>1</v>
      </c>
      <c r="I7" s="92">
        <f t="shared" si="5"/>
        <v>56</v>
      </c>
      <c r="J7" s="96">
        <v>56</v>
      </c>
      <c r="K7" s="100">
        <v>0</v>
      </c>
      <c r="L7" s="100">
        <v>0</v>
      </c>
      <c r="M7" s="100">
        <f t="shared" si="6"/>
        <v>0</v>
      </c>
      <c r="N7" s="117">
        <f t="shared" si="7"/>
        <v>0</v>
      </c>
      <c r="Q7" s="154" t="s">
        <v>78</v>
      </c>
    </row>
    <row r="8" spans="1:17" ht="69.75" customHeight="1" x14ac:dyDescent="0.35">
      <c r="A8" s="53" t="s">
        <v>27</v>
      </c>
      <c r="B8" s="115" t="s">
        <v>79</v>
      </c>
      <c r="C8" s="138" t="s">
        <v>80</v>
      </c>
      <c r="D8" s="116" t="s">
        <v>81</v>
      </c>
      <c r="E8" s="96">
        <v>56</v>
      </c>
      <c r="F8" s="96">
        <v>113</v>
      </c>
      <c r="G8" s="92">
        <f t="shared" si="4"/>
        <v>6328</v>
      </c>
      <c r="H8" s="97">
        <v>8.0021400000000007</v>
      </c>
      <c r="I8" s="92">
        <f t="shared" si="5"/>
        <v>50637.541920000003</v>
      </c>
      <c r="J8" s="96">
        <v>50638</v>
      </c>
      <c r="K8" s="100">
        <v>0</v>
      </c>
      <c r="L8" s="100">
        <v>0</v>
      </c>
      <c r="M8" s="100">
        <f t="shared" si="6"/>
        <v>0</v>
      </c>
      <c r="N8" s="117">
        <v>0</v>
      </c>
      <c r="Q8" s="154"/>
    </row>
    <row r="9" spans="1:17" ht="77.25" customHeight="1" x14ac:dyDescent="0.35">
      <c r="A9" s="53" t="s">
        <v>27</v>
      </c>
      <c r="B9" s="115" t="s">
        <v>82</v>
      </c>
      <c r="C9" s="138" t="s">
        <v>83</v>
      </c>
      <c r="D9" s="116"/>
      <c r="E9" s="96">
        <v>56</v>
      </c>
      <c r="F9" s="96">
        <v>113</v>
      </c>
      <c r="G9" s="92">
        <f t="shared" si="4"/>
        <v>6328</v>
      </c>
      <c r="H9" s="97">
        <v>0.5</v>
      </c>
      <c r="I9" s="92">
        <f t="shared" si="5"/>
        <v>3164</v>
      </c>
      <c r="J9" s="96">
        <v>3164</v>
      </c>
      <c r="K9" s="100">
        <v>0</v>
      </c>
      <c r="L9" s="100">
        <v>0</v>
      </c>
      <c r="M9" s="100">
        <f t="shared" si="6"/>
        <v>0</v>
      </c>
      <c r="N9" s="117">
        <f t="shared" si="7"/>
        <v>0</v>
      </c>
      <c r="Q9" s="154" t="s">
        <v>68</v>
      </c>
    </row>
    <row r="10" spans="1:17" ht="53.25" customHeight="1" x14ac:dyDescent="0.35">
      <c r="A10" s="53" t="s">
        <v>27</v>
      </c>
      <c r="B10" s="115" t="s">
        <v>35</v>
      </c>
      <c r="C10" s="138" t="s">
        <v>84</v>
      </c>
      <c r="D10" s="118"/>
      <c r="E10" s="96">
        <v>56</v>
      </c>
      <c r="F10" s="96">
        <v>113.339</v>
      </c>
      <c r="G10" s="92">
        <f t="shared" si="4"/>
        <v>6346.9840000000004</v>
      </c>
      <c r="H10" s="97">
        <v>0.5</v>
      </c>
      <c r="I10" s="92">
        <f t="shared" si="5"/>
        <v>3173.4920000000002</v>
      </c>
      <c r="J10" s="96">
        <v>3173</v>
      </c>
      <c r="K10" s="100">
        <f>N10</f>
        <v>0</v>
      </c>
      <c r="L10" s="101">
        <v>0</v>
      </c>
      <c r="M10" s="102">
        <v>0</v>
      </c>
      <c r="N10" s="117">
        <v>0</v>
      </c>
      <c r="Q10" s="154"/>
    </row>
    <row r="11" spans="1:17" ht="75.75" customHeight="1" x14ac:dyDescent="0.35">
      <c r="A11" s="53"/>
      <c r="B11" s="115" t="s">
        <v>85</v>
      </c>
      <c r="C11" s="138" t="s">
        <v>156</v>
      </c>
      <c r="D11" s="116"/>
      <c r="E11" s="96">
        <v>56</v>
      </c>
      <c r="F11" s="96">
        <v>1</v>
      </c>
      <c r="G11" s="92">
        <f t="shared" si="4"/>
        <v>56</v>
      </c>
      <c r="H11" s="97">
        <v>3</v>
      </c>
      <c r="I11" s="92">
        <f t="shared" si="5"/>
        <v>168</v>
      </c>
      <c r="J11" s="96">
        <v>168</v>
      </c>
      <c r="K11" s="100">
        <v>0</v>
      </c>
      <c r="L11" s="100">
        <v>0</v>
      </c>
      <c r="M11" s="100">
        <f t="shared" si="6"/>
        <v>0</v>
      </c>
      <c r="N11" s="117">
        <f t="shared" si="7"/>
        <v>0</v>
      </c>
      <c r="Q11" s="154" t="s">
        <v>86</v>
      </c>
    </row>
    <row r="12" spans="1:17" ht="51" customHeight="1" x14ac:dyDescent="0.35">
      <c r="A12" s="53"/>
      <c r="B12" s="119" t="s">
        <v>87</v>
      </c>
      <c r="C12" s="138" t="s">
        <v>88</v>
      </c>
      <c r="D12" s="116"/>
      <c r="E12" s="96">
        <v>56</v>
      </c>
      <c r="F12" s="96">
        <v>340</v>
      </c>
      <c r="G12" s="92">
        <f t="shared" ref="G12" si="8">+E12*F12</f>
        <v>19040</v>
      </c>
      <c r="H12" s="97">
        <v>0.25</v>
      </c>
      <c r="I12" s="92">
        <f t="shared" ref="I12" si="9">+G12*H12</f>
        <v>4760</v>
      </c>
      <c r="J12" s="96">
        <v>4760</v>
      </c>
      <c r="K12" s="100">
        <v>0</v>
      </c>
      <c r="L12" s="100">
        <v>0</v>
      </c>
      <c r="M12" s="100">
        <f t="shared" si="6"/>
        <v>0</v>
      </c>
      <c r="N12" s="117">
        <f t="shared" ref="N12:N13" si="10">+I12-J12</f>
        <v>0</v>
      </c>
      <c r="Q12" s="154" t="s">
        <v>89</v>
      </c>
    </row>
    <row r="13" spans="1:17" ht="53.25" customHeight="1" x14ac:dyDescent="0.35">
      <c r="A13" s="53" t="s">
        <v>54</v>
      </c>
      <c r="B13" s="115" t="s">
        <v>90</v>
      </c>
      <c r="C13" s="138" t="s">
        <v>91</v>
      </c>
      <c r="D13" s="116" t="s">
        <v>92</v>
      </c>
      <c r="E13" s="91">
        <v>56</v>
      </c>
      <c r="F13" s="96">
        <v>340</v>
      </c>
      <c r="G13" s="92">
        <f>+E13*F13</f>
        <v>19040</v>
      </c>
      <c r="H13" s="97">
        <v>0.20039999999999999</v>
      </c>
      <c r="I13" s="92">
        <f>+G13*H13</f>
        <v>3815.616</v>
      </c>
      <c r="J13" s="96">
        <v>3815.616</v>
      </c>
      <c r="K13" s="100">
        <v>0</v>
      </c>
      <c r="L13" s="100">
        <v>0</v>
      </c>
      <c r="M13" s="100">
        <f t="shared" si="6"/>
        <v>0</v>
      </c>
      <c r="N13" s="117">
        <f t="shared" si="10"/>
        <v>0</v>
      </c>
      <c r="Q13" s="154" t="s">
        <v>27</v>
      </c>
    </row>
    <row r="14" spans="1:17" ht="57" customHeight="1" x14ac:dyDescent="0.35">
      <c r="A14" s="53" t="s">
        <v>86</v>
      </c>
      <c r="B14" s="115" t="s">
        <v>93</v>
      </c>
      <c r="C14" s="138" t="s">
        <v>94</v>
      </c>
      <c r="D14" s="116"/>
      <c r="E14" s="96">
        <v>56</v>
      </c>
      <c r="F14" s="96">
        <v>1</v>
      </c>
      <c r="G14" s="92">
        <f t="shared" ref="G14" si="11">+E14*F14</f>
        <v>56</v>
      </c>
      <c r="H14" s="97">
        <v>0.25</v>
      </c>
      <c r="I14" s="92">
        <f t="shared" ref="I14" si="12">+G14*H14</f>
        <v>14</v>
      </c>
      <c r="J14" s="96">
        <v>14</v>
      </c>
      <c r="K14" s="100">
        <v>0</v>
      </c>
      <c r="L14" s="100">
        <v>0</v>
      </c>
      <c r="M14" s="100">
        <f t="shared" si="6"/>
        <v>0</v>
      </c>
      <c r="N14" s="117">
        <f t="shared" ref="N14" si="13">+I14-J14</f>
        <v>0</v>
      </c>
      <c r="Q14" s="154"/>
    </row>
    <row r="15" spans="1:17" ht="57" customHeight="1" x14ac:dyDescent="0.35">
      <c r="A15" s="334" t="s">
        <v>163</v>
      </c>
      <c r="B15" s="335" t="s">
        <v>161</v>
      </c>
      <c r="C15" s="336" t="s">
        <v>165</v>
      </c>
      <c r="D15" s="337"/>
      <c r="E15" s="338">
        <v>56</v>
      </c>
      <c r="F15" s="338">
        <f>G15/E15</f>
        <v>16.982142857142858</v>
      </c>
      <c r="G15" s="339">
        <v>951</v>
      </c>
      <c r="H15" s="340">
        <v>0.25</v>
      </c>
      <c r="I15" s="339">
        <f>G15*H15</f>
        <v>237.75</v>
      </c>
      <c r="J15" s="338">
        <v>0</v>
      </c>
      <c r="K15" s="341"/>
      <c r="L15" s="341">
        <f>I15</f>
        <v>237.75</v>
      </c>
      <c r="M15" s="341"/>
      <c r="N15" s="342">
        <f>I15</f>
        <v>237.75</v>
      </c>
      <c r="O15" s="144">
        <v>231.25</v>
      </c>
      <c r="Q15" s="154"/>
    </row>
    <row r="16" spans="1:17" ht="15.5" x14ac:dyDescent="0.35">
      <c r="A16" s="56" t="s">
        <v>40</v>
      </c>
      <c r="B16" s="120"/>
      <c r="C16" s="139" t="s">
        <v>41</v>
      </c>
      <c r="D16" s="30"/>
      <c r="E16" s="121">
        <f>+MAX(E5:E15)</f>
        <v>56</v>
      </c>
      <c r="F16" s="121">
        <f>IF(E16=0,"",G16/E16)</f>
        <v>1492.3211428571428</v>
      </c>
      <c r="G16" s="121">
        <f>SUM(G5:G15)</f>
        <v>83569.983999999997</v>
      </c>
      <c r="H16" s="299">
        <f>IF(G16=0,"",I16/G16)</f>
        <v>1.4925023788445382</v>
      </c>
      <c r="I16" s="300">
        <f t="shared" ref="I16:N16" si="14">SUM(I5:I15)</f>
        <v>124728.39992</v>
      </c>
      <c r="J16" s="300">
        <f t="shared" si="14"/>
        <v>124490.61599999999</v>
      </c>
      <c r="K16" s="123">
        <f t="shared" si="14"/>
        <v>0</v>
      </c>
      <c r="L16" s="123">
        <f t="shared" si="14"/>
        <v>237.75</v>
      </c>
      <c r="M16" s="301">
        <f t="shared" si="14"/>
        <v>0</v>
      </c>
      <c r="N16" s="302">
        <f t="shared" si="14"/>
        <v>237.75</v>
      </c>
      <c r="Q16" s="155" t="s">
        <v>71</v>
      </c>
    </row>
    <row r="17" spans="1:17" ht="18.75" customHeight="1" x14ac:dyDescent="0.35">
      <c r="A17" s="362" t="s">
        <v>42</v>
      </c>
      <c r="B17" s="363"/>
      <c r="C17" s="363"/>
      <c r="D17" s="363"/>
      <c r="E17" s="363"/>
      <c r="F17" s="363"/>
      <c r="G17" s="363"/>
      <c r="H17" s="363"/>
      <c r="I17" s="363"/>
      <c r="J17" s="363"/>
      <c r="K17" s="363"/>
      <c r="L17" s="363"/>
      <c r="M17" s="363"/>
      <c r="N17" s="364"/>
      <c r="O17" s="29"/>
      <c r="P17" s="152"/>
      <c r="Q17" s="155" t="s">
        <v>75</v>
      </c>
    </row>
    <row r="18" spans="1:17" ht="41.25" customHeight="1" x14ac:dyDescent="0.35">
      <c r="A18" s="53"/>
      <c r="B18" s="115" t="s">
        <v>95</v>
      </c>
      <c r="C18" s="138" t="s">
        <v>96</v>
      </c>
      <c r="D18" s="124"/>
      <c r="E18" s="104">
        <v>19019</v>
      </c>
      <c r="F18" s="104">
        <v>4</v>
      </c>
      <c r="G18" s="92">
        <f t="shared" ref="G18" si="15">+E18*F18</f>
        <v>76076</v>
      </c>
      <c r="H18" s="107">
        <v>0.65129999999999999</v>
      </c>
      <c r="I18" s="92">
        <f t="shared" ref="I18" si="16">+G18*H18</f>
        <v>49548.298799999997</v>
      </c>
      <c r="J18" s="104">
        <v>49548.298799999997</v>
      </c>
      <c r="K18" s="125">
        <v>0</v>
      </c>
      <c r="L18" s="125">
        <v>0</v>
      </c>
      <c r="M18" s="125">
        <v>0</v>
      </c>
      <c r="N18" s="126">
        <f>I18-J18</f>
        <v>0</v>
      </c>
      <c r="Q18" s="155" t="s">
        <v>81</v>
      </c>
    </row>
    <row r="19" spans="1:17" ht="60" customHeight="1" x14ac:dyDescent="0.35">
      <c r="A19" s="53" t="s">
        <v>68</v>
      </c>
      <c r="B19" s="115" t="s">
        <v>97</v>
      </c>
      <c r="C19" s="138" t="s">
        <v>98</v>
      </c>
      <c r="D19" s="124"/>
      <c r="E19" s="104">
        <v>19019</v>
      </c>
      <c r="F19" s="104">
        <v>1</v>
      </c>
      <c r="G19" s="92">
        <f>+E19*F19</f>
        <v>19019</v>
      </c>
      <c r="H19" s="107">
        <v>20</v>
      </c>
      <c r="I19" s="92">
        <f>+G19*H19</f>
        <v>380380</v>
      </c>
      <c r="J19" s="104">
        <f t="shared" ref="J19:J26" si="17">I19</f>
        <v>380380</v>
      </c>
      <c r="K19" s="125">
        <v>0</v>
      </c>
      <c r="L19" s="125">
        <v>0</v>
      </c>
      <c r="M19" s="125">
        <f>N19</f>
        <v>0</v>
      </c>
      <c r="N19" s="117">
        <f t="shared" ref="N19" si="18">+I19-J19</f>
        <v>0</v>
      </c>
      <c r="Q19" s="155"/>
    </row>
    <row r="20" spans="1:17" ht="69" customHeight="1" x14ac:dyDescent="0.35">
      <c r="A20" s="53"/>
      <c r="B20" s="115" t="s">
        <v>99</v>
      </c>
      <c r="C20" s="138" t="s">
        <v>100</v>
      </c>
      <c r="D20" s="124"/>
      <c r="E20" s="104">
        <v>19019</v>
      </c>
      <c r="F20" s="104">
        <v>10</v>
      </c>
      <c r="G20" s="92">
        <f t="shared" ref="G20:G25" si="19">+E20*F20</f>
        <v>190190</v>
      </c>
      <c r="H20" s="107">
        <v>5</v>
      </c>
      <c r="I20" s="92">
        <f t="shared" ref="I20:I24" si="20">+G20*H20</f>
        <v>950950</v>
      </c>
      <c r="J20" s="104">
        <f t="shared" si="17"/>
        <v>950950</v>
      </c>
      <c r="K20" s="125">
        <v>0</v>
      </c>
      <c r="L20" s="125">
        <v>0</v>
      </c>
      <c r="M20" s="125">
        <f t="shared" ref="M20:M24" si="21">N20</f>
        <v>0</v>
      </c>
      <c r="N20" s="126">
        <f t="shared" ref="N20:N24" si="22">+I20-J20</f>
        <v>0</v>
      </c>
      <c r="Q20" s="155"/>
    </row>
    <row r="21" spans="1:17" ht="54" customHeight="1" x14ac:dyDescent="0.35">
      <c r="A21" s="53" t="s">
        <v>78</v>
      </c>
      <c r="B21" s="115" t="s">
        <v>101</v>
      </c>
      <c r="C21" s="138" t="s">
        <v>177</v>
      </c>
      <c r="D21" s="124"/>
      <c r="E21" s="104">
        <v>19019</v>
      </c>
      <c r="F21" s="104">
        <v>1</v>
      </c>
      <c r="G21" s="106">
        <f t="shared" si="19"/>
        <v>19019</v>
      </c>
      <c r="H21" s="107">
        <v>0.25</v>
      </c>
      <c r="I21" s="106">
        <f>+G21*H21+0.19</f>
        <v>4754.9399999999996</v>
      </c>
      <c r="J21" s="104">
        <f t="shared" si="17"/>
        <v>4754.9399999999996</v>
      </c>
      <c r="K21" s="125">
        <v>0</v>
      </c>
      <c r="L21" s="125">
        <v>0</v>
      </c>
      <c r="M21" s="125">
        <f t="shared" si="21"/>
        <v>0</v>
      </c>
      <c r="N21" s="126">
        <v>0</v>
      </c>
      <c r="Q21" s="155"/>
    </row>
    <row r="22" spans="1:17" ht="42.65" customHeight="1" x14ac:dyDescent="0.35">
      <c r="A22" s="53"/>
      <c r="B22" s="115" t="s">
        <v>102</v>
      </c>
      <c r="C22" s="138" t="s">
        <v>103</v>
      </c>
      <c r="D22" s="124"/>
      <c r="E22" s="104">
        <v>19019</v>
      </c>
      <c r="F22" s="104">
        <v>1</v>
      </c>
      <c r="G22" s="92">
        <f t="shared" si="19"/>
        <v>19019</v>
      </c>
      <c r="H22" s="107">
        <v>2.66</v>
      </c>
      <c r="I22" s="92">
        <f t="shared" si="20"/>
        <v>50590.54</v>
      </c>
      <c r="J22" s="104">
        <f t="shared" si="17"/>
        <v>50590.54</v>
      </c>
      <c r="K22" s="125">
        <v>0</v>
      </c>
      <c r="L22" s="125">
        <v>0</v>
      </c>
      <c r="M22" s="125">
        <f t="shared" si="21"/>
        <v>0</v>
      </c>
      <c r="N22" s="126">
        <v>0</v>
      </c>
      <c r="Q22" s="155"/>
    </row>
    <row r="23" spans="1:17" ht="29" x14ac:dyDescent="0.35">
      <c r="A23" s="53" t="s">
        <v>54</v>
      </c>
      <c r="B23" s="115" t="s">
        <v>104</v>
      </c>
      <c r="C23" s="138" t="s">
        <v>105</v>
      </c>
      <c r="D23" s="124"/>
      <c r="E23" s="104">
        <v>19019</v>
      </c>
      <c r="F23" s="104">
        <v>1</v>
      </c>
      <c r="G23" s="92">
        <f t="shared" si="19"/>
        <v>19019</v>
      </c>
      <c r="H23" s="107">
        <v>5</v>
      </c>
      <c r="I23" s="92">
        <f t="shared" si="20"/>
        <v>95095</v>
      </c>
      <c r="J23" s="104">
        <f t="shared" si="17"/>
        <v>95095</v>
      </c>
      <c r="K23" s="125">
        <v>0</v>
      </c>
      <c r="L23" s="125">
        <v>0</v>
      </c>
      <c r="M23" s="125">
        <f t="shared" si="21"/>
        <v>0</v>
      </c>
      <c r="N23" s="126">
        <f t="shared" si="22"/>
        <v>0</v>
      </c>
      <c r="Q23" s="155"/>
    </row>
    <row r="24" spans="1:17" ht="68.25" customHeight="1" x14ac:dyDescent="0.35">
      <c r="A24" s="53" t="s">
        <v>54</v>
      </c>
      <c r="B24" s="115" t="s">
        <v>106</v>
      </c>
      <c r="C24" s="138" t="s">
        <v>107</v>
      </c>
      <c r="D24" s="124"/>
      <c r="E24" s="104">
        <v>19019</v>
      </c>
      <c r="F24" s="104">
        <v>1</v>
      </c>
      <c r="G24" s="92">
        <f t="shared" si="19"/>
        <v>19019</v>
      </c>
      <c r="H24" s="107">
        <v>10</v>
      </c>
      <c r="I24" s="92">
        <f t="shared" si="20"/>
        <v>190190</v>
      </c>
      <c r="J24" s="104">
        <f t="shared" si="17"/>
        <v>190190</v>
      </c>
      <c r="K24" s="125">
        <v>0</v>
      </c>
      <c r="L24" s="125">
        <v>0</v>
      </c>
      <c r="M24" s="125">
        <f t="shared" si="21"/>
        <v>0</v>
      </c>
      <c r="N24" s="126">
        <f t="shared" si="22"/>
        <v>0</v>
      </c>
      <c r="Q24" s="155"/>
    </row>
    <row r="25" spans="1:17" ht="46.4" customHeight="1" x14ac:dyDescent="0.35">
      <c r="A25" s="53" t="s">
        <v>86</v>
      </c>
      <c r="B25" s="115" t="s">
        <v>108</v>
      </c>
      <c r="C25" s="138" t="s">
        <v>109</v>
      </c>
      <c r="D25" s="124"/>
      <c r="E25" s="104">
        <v>19019</v>
      </c>
      <c r="F25" s="104">
        <v>1</v>
      </c>
      <c r="G25" s="92">
        <f t="shared" si="19"/>
        <v>19019</v>
      </c>
      <c r="H25" s="107">
        <v>0.25</v>
      </c>
      <c r="I25" s="92">
        <f>+G25*H25</f>
        <v>4754.75</v>
      </c>
      <c r="J25" s="104">
        <f t="shared" si="17"/>
        <v>4754.75</v>
      </c>
      <c r="K25" s="125">
        <v>0</v>
      </c>
      <c r="L25" s="125">
        <v>0</v>
      </c>
      <c r="M25" s="125">
        <v>0</v>
      </c>
      <c r="N25" s="126">
        <v>0</v>
      </c>
      <c r="Q25" s="155"/>
    </row>
    <row r="26" spans="1:17" ht="54" customHeight="1" x14ac:dyDescent="0.35">
      <c r="A26" s="53" t="s">
        <v>89</v>
      </c>
      <c r="B26" s="115" t="s">
        <v>110</v>
      </c>
      <c r="C26" s="138" t="s">
        <v>111</v>
      </c>
      <c r="D26" s="124"/>
      <c r="E26" s="104">
        <v>19019</v>
      </c>
      <c r="F26" s="104">
        <v>1</v>
      </c>
      <c r="G26" s="92">
        <f>+E26*F26</f>
        <v>19019</v>
      </c>
      <c r="H26" s="107">
        <v>0.25</v>
      </c>
      <c r="I26" s="127">
        <f>+G26*H26</f>
        <v>4754.75</v>
      </c>
      <c r="J26" s="104">
        <f t="shared" si="17"/>
        <v>4754.75</v>
      </c>
      <c r="K26" s="125">
        <v>0</v>
      </c>
      <c r="L26" s="102">
        <v>0</v>
      </c>
      <c r="M26" s="100">
        <v>0</v>
      </c>
      <c r="N26" s="128">
        <v>0</v>
      </c>
      <c r="Q26" s="155"/>
    </row>
    <row r="27" spans="1:17" ht="54" customHeight="1" x14ac:dyDescent="0.35">
      <c r="A27" s="334" t="s">
        <v>163</v>
      </c>
      <c r="B27" s="335" t="s">
        <v>161</v>
      </c>
      <c r="C27" s="336" t="s">
        <v>173</v>
      </c>
      <c r="D27" s="343"/>
      <c r="E27" s="319">
        <v>951</v>
      </c>
      <c r="F27" s="319">
        <v>1</v>
      </c>
      <c r="G27" s="339">
        <f>E27*F27</f>
        <v>951</v>
      </c>
      <c r="H27" s="322">
        <v>0.25</v>
      </c>
      <c r="I27" s="344">
        <f>G27*H27</f>
        <v>237.75</v>
      </c>
      <c r="J27" s="319">
        <v>0</v>
      </c>
      <c r="K27" s="345"/>
      <c r="L27" s="346">
        <f>I27</f>
        <v>237.75</v>
      </c>
      <c r="M27" s="341"/>
      <c r="N27" s="347">
        <f>I27</f>
        <v>237.75</v>
      </c>
      <c r="Q27" s="155"/>
    </row>
    <row r="28" spans="1:17" ht="54" customHeight="1" x14ac:dyDescent="0.35">
      <c r="A28" s="334" t="s">
        <v>166</v>
      </c>
      <c r="B28" s="335" t="s">
        <v>167</v>
      </c>
      <c r="C28" s="336" t="s">
        <v>178</v>
      </c>
      <c r="D28" s="343"/>
      <c r="E28" s="319">
        <v>19019</v>
      </c>
      <c r="F28" s="319">
        <v>10</v>
      </c>
      <c r="G28" s="339">
        <f>E28*F28</f>
        <v>190190</v>
      </c>
      <c r="H28" s="322">
        <v>0.25</v>
      </c>
      <c r="I28" s="344">
        <f>G28*H28</f>
        <v>47547.5</v>
      </c>
      <c r="J28" s="319">
        <v>0</v>
      </c>
      <c r="K28" s="345"/>
      <c r="L28" s="346">
        <f>I28</f>
        <v>47547.5</v>
      </c>
      <c r="M28" s="341"/>
      <c r="N28" s="347">
        <f>I28</f>
        <v>47547.5</v>
      </c>
      <c r="Q28" s="155"/>
    </row>
    <row r="29" spans="1:17" ht="69.75" customHeight="1" x14ac:dyDescent="0.35">
      <c r="A29" s="334" t="s">
        <v>166</v>
      </c>
      <c r="B29" s="335" t="s">
        <v>168</v>
      </c>
      <c r="C29" s="336" t="s">
        <v>169</v>
      </c>
      <c r="D29" s="343"/>
      <c r="E29" s="319">
        <v>19019</v>
      </c>
      <c r="F29" s="319">
        <v>1</v>
      </c>
      <c r="G29" s="339">
        <f>E29*F29</f>
        <v>19019</v>
      </c>
      <c r="H29" s="322">
        <v>10</v>
      </c>
      <c r="I29" s="344">
        <f>G29*H29</f>
        <v>190190</v>
      </c>
      <c r="J29" s="319">
        <v>0</v>
      </c>
      <c r="K29" s="345"/>
      <c r="L29" s="346">
        <f>I29</f>
        <v>190190</v>
      </c>
      <c r="M29" s="341"/>
      <c r="N29" s="347">
        <f>L29</f>
        <v>190190</v>
      </c>
      <c r="Q29" s="155"/>
    </row>
    <row r="30" spans="1:17" ht="76.5" customHeight="1" x14ac:dyDescent="0.35">
      <c r="A30" s="334" t="s">
        <v>170</v>
      </c>
      <c r="B30" s="335" t="s">
        <v>171</v>
      </c>
      <c r="C30" s="336" t="s">
        <v>172</v>
      </c>
      <c r="D30" s="343"/>
      <c r="E30" s="319">
        <v>317</v>
      </c>
      <c r="F30" s="319">
        <v>1</v>
      </c>
      <c r="G30" s="339">
        <f>E30*F30</f>
        <v>317</v>
      </c>
      <c r="H30" s="322">
        <v>1</v>
      </c>
      <c r="I30" s="344">
        <f>G30*H30</f>
        <v>317</v>
      </c>
      <c r="J30" s="319">
        <v>0</v>
      </c>
      <c r="K30" s="345"/>
      <c r="L30" s="346">
        <f>I30</f>
        <v>317</v>
      </c>
      <c r="M30" s="341"/>
      <c r="N30" s="347">
        <f>I30</f>
        <v>317</v>
      </c>
      <c r="Q30" s="155"/>
    </row>
    <row r="31" spans="1:17" ht="76" customHeight="1" x14ac:dyDescent="0.35">
      <c r="A31" s="334" t="s">
        <v>174</v>
      </c>
      <c r="B31" s="335" t="s">
        <v>175</v>
      </c>
      <c r="C31" s="336" t="s">
        <v>179</v>
      </c>
      <c r="D31" s="343"/>
      <c r="E31" s="319">
        <v>19019</v>
      </c>
      <c r="F31" s="319">
        <v>10</v>
      </c>
      <c r="G31" s="339">
        <f t="shared" ref="G31" si="23">E31*F31</f>
        <v>190190</v>
      </c>
      <c r="H31" s="322">
        <v>0.5</v>
      </c>
      <c r="I31" s="344">
        <f t="shared" ref="I31" si="24">G31*H31</f>
        <v>95095</v>
      </c>
      <c r="J31" s="319">
        <v>0</v>
      </c>
      <c r="K31" s="345"/>
      <c r="L31" s="346">
        <f t="shared" ref="L31" si="25">I31</f>
        <v>95095</v>
      </c>
      <c r="M31" s="341"/>
      <c r="N31" s="347">
        <f>I31</f>
        <v>95095</v>
      </c>
      <c r="Q31" s="155"/>
    </row>
    <row r="32" spans="1:17" ht="15.5" x14ac:dyDescent="0.35">
      <c r="A32" s="56" t="s">
        <v>40</v>
      </c>
      <c r="B32" s="129"/>
      <c r="C32" s="140" t="s">
        <v>57</v>
      </c>
      <c r="D32" s="51"/>
      <c r="E32" s="123">
        <f>+MAX(E18:E31)</f>
        <v>19019</v>
      </c>
      <c r="F32" s="130">
        <f>IF(E32=0,"",G32/E32)</f>
        <v>42.066670171933332</v>
      </c>
      <c r="G32" s="123">
        <f>SUM(G18:G31)</f>
        <v>800066</v>
      </c>
      <c r="H32" s="122">
        <f>IF(G32=0,"",I32/G32)</f>
        <v>2.5802940367419689</v>
      </c>
      <c r="I32" s="301">
        <f t="shared" ref="I32:N32" si="26">SUM(I18:I31)</f>
        <v>2064405.5288</v>
      </c>
      <c r="J32" s="123">
        <f t="shared" si="26"/>
        <v>1731018.2788</v>
      </c>
      <c r="K32" s="131">
        <f t="shared" si="26"/>
        <v>0</v>
      </c>
      <c r="L32" s="131">
        <f t="shared" si="26"/>
        <v>333387.25</v>
      </c>
      <c r="M32" s="303">
        <f t="shared" si="26"/>
        <v>0</v>
      </c>
      <c r="N32" s="304">
        <f t="shared" si="26"/>
        <v>333387.25</v>
      </c>
      <c r="Q32" s="155"/>
    </row>
    <row r="33" spans="1:17" ht="18.5" x14ac:dyDescent="0.35">
      <c r="A33" s="362" t="s">
        <v>112</v>
      </c>
      <c r="B33" s="363"/>
      <c r="C33" s="363"/>
      <c r="D33" s="363"/>
      <c r="E33" s="363"/>
      <c r="F33" s="363"/>
      <c r="G33" s="363"/>
      <c r="H33" s="363"/>
      <c r="I33" s="363"/>
      <c r="J33" s="363"/>
      <c r="K33" s="363"/>
      <c r="L33" s="363"/>
      <c r="M33" s="363"/>
      <c r="N33" s="364"/>
      <c r="O33" s="29"/>
      <c r="P33" s="152"/>
      <c r="Q33" s="155"/>
    </row>
    <row r="34" spans="1:17" ht="65.25" customHeight="1" x14ac:dyDescent="0.35">
      <c r="A34" s="53"/>
      <c r="B34" s="132" t="s">
        <v>113</v>
      </c>
      <c r="C34" s="141" t="s">
        <v>180</v>
      </c>
      <c r="D34" s="7"/>
      <c r="E34" s="113">
        <v>29058</v>
      </c>
      <c r="F34" s="114">
        <v>1</v>
      </c>
      <c r="G34" s="92">
        <f t="shared" ref="G34:G35" si="27">+E34*F34</f>
        <v>29058</v>
      </c>
      <c r="H34" s="105">
        <v>8.3500000000000005E-2</v>
      </c>
      <c r="I34" s="92">
        <f t="shared" ref="I34:I35" si="28">+G34*H34</f>
        <v>2426.3430000000003</v>
      </c>
      <c r="J34" s="114">
        <v>2426.3430000000003</v>
      </c>
      <c r="K34" s="114">
        <v>0</v>
      </c>
      <c r="L34" s="114">
        <v>0</v>
      </c>
      <c r="M34" s="114">
        <v>0</v>
      </c>
      <c r="N34" s="117">
        <f>I34-J34</f>
        <v>0</v>
      </c>
      <c r="Q34" s="155"/>
    </row>
    <row r="35" spans="1:17" ht="45.75" customHeight="1" x14ac:dyDescent="0.35">
      <c r="A35" s="53" t="s">
        <v>68</v>
      </c>
      <c r="B35" s="133" t="s">
        <v>97</v>
      </c>
      <c r="C35" s="142" t="s">
        <v>114</v>
      </c>
      <c r="D35" s="7"/>
      <c r="E35" s="113">
        <v>96860</v>
      </c>
      <c r="F35" s="114">
        <v>1</v>
      </c>
      <c r="G35" s="92">
        <f t="shared" si="27"/>
        <v>96860</v>
      </c>
      <c r="H35" s="105">
        <v>0.5</v>
      </c>
      <c r="I35" s="92">
        <f t="shared" si="28"/>
        <v>48430</v>
      </c>
      <c r="J35" s="114">
        <v>48430</v>
      </c>
      <c r="K35" s="114">
        <v>0</v>
      </c>
      <c r="L35" s="114">
        <v>0</v>
      </c>
      <c r="M35" s="114">
        <f t="shared" ref="M35:M38" si="29">N35</f>
        <v>0</v>
      </c>
      <c r="N35" s="117">
        <f t="shared" ref="N35" si="30">+I35-J35</f>
        <v>0</v>
      </c>
      <c r="Q35" s="155"/>
    </row>
    <row r="36" spans="1:17" ht="54" customHeight="1" x14ac:dyDescent="0.35">
      <c r="A36" s="53"/>
      <c r="B36" s="132" t="s">
        <v>115</v>
      </c>
      <c r="C36" s="142" t="s">
        <v>181</v>
      </c>
      <c r="D36" s="7"/>
      <c r="E36" s="113">
        <v>96860</v>
      </c>
      <c r="F36" s="114">
        <v>180</v>
      </c>
      <c r="G36" s="92">
        <f t="shared" ref="G36:G38" si="31">+E36*F36</f>
        <v>17434800</v>
      </c>
      <c r="H36" s="105">
        <v>0.15</v>
      </c>
      <c r="I36" s="92">
        <f t="shared" ref="I36:I38" si="32">+G36*H36</f>
        <v>2615220</v>
      </c>
      <c r="J36" s="114">
        <v>2615220</v>
      </c>
      <c r="K36" s="114">
        <v>0</v>
      </c>
      <c r="L36" s="114">
        <v>0</v>
      </c>
      <c r="M36" s="114">
        <f t="shared" si="29"/>
        <v>0</v>
      </c>
      <c r="N36" s="117">
        <f t="shared" ref="N36:N38" si="33">+I36-J36</f>
        <v>0</v>
      </c>
      <c r="Q36" s="155"/>
    </row>
    <row r="37" spans="1:17" ht="43.5" customHeight="1" x14ac:dyDescent="0.35">
      <c r="A37" s="53"/>
      <c r="B37" s="132" t="s">
        <v>116</v>
      </c>
      <c r="C37" s="141" t="s">
        <v>182</v>
      </c>
      <c r="D37" s="7"/>
      <c r="E37" s="113">
        <v>96860</v>
      </c>
      <c r="F37" s="114">
        <v>180</v>
      </c>
      <c r="G37" s="92">
        <f t="shared" si="31"/>
        <v>17434800</v>
      </c>
      <c r="H37" s="105">
        <v>0.25</v>
      </c>
      <c r="I37" s="92">
        <f t="shared" si="32"/>
        <v>4358700</v>
      </c>
      <c r="J37" s="114">
        <v>4358700</v>
      </c>
      <c r="K37" s="114">
        <v>0</v>
      </c>
      <c r="L37" s="114">
        <v>0</v>
      </c>
      <c r="M37" s="114">
        <f t="shared" si="29"/>
        <v>0</v>
      </c>
      <c r="N37" s="117">
        <f t="shared" si="33"/>
        <v>0</v>
      </c>
      <c r="Q37" s="155"/>
    </row>
    <row r="38" spans="1:17" ht="46.5" customHeight="1" x14ac:dyDescent="0.35">
      <c r="A38" s="53"/>
      <c r="B38" s="132" t="s">
        <v>117</v>
      </c>
      <c r="C38" s="141" t="s">
        <v>183</v>
      </c>
      <c r="D38" s="7"/>
      <c r="E38" s="113">
        <v>96860</v>
      </c>
      <c r="F38" s="114">
        <v>120</v>
      </c>
      <c r="G38" s="92">
        <f t="shared" si="31"/>
        <v>11623200</v>
      </c>
      <c r="H38" s="105">
        <v>0.02</v>
      </c>
      <c r="I38" s="92">
        <f t="shared" si="32"/>
        <v>232464</v>
      </c>
      <c r="J38" s="114">
        <v>232464</v>
      </c>
      <c r="K38" s="114">
        <v>0</v>
      </c>
      <c r="L38" s="114">
        <v>0</v>
      </c>
      <c r="M38" s="114">
        <f t="shared" si="29"/>
        <v>0</v>
      </c>
      <c r="N38" s="117">
        <f t="shared" si="33"/>
        <v>0</v>
      </c>
      <c r="Q38" s="155"/>
    </row>
    <row r="39" spans="1:17" ht="16" thickBot="1" x14ac:dyDescent="0.4">
      <c r="A39" s="56" t="s">
        <v>40</v>
      </c>
      <c r="B39" s="120"/>
      <c r="C39" s="139" t="s">
        <v>118</v>
      </c>
      <c r="D39" s="30"/>
      <c r="E39" s="123">
        <f>+MAX(E34:E38)</f>
        <v>96860</v>
      </c>
      <c r="F39" s="122">
        <f>IF(E39=0,"",G39/E39)</f>
        <v>481.3</v>
      </c>
      <c r="G39" s="121">
        <f>SUM(G34:G38)</f>
        <v>46618718</v>
      </c>
      <c r="H39" s="122">
        <f>IF(G39=0,"",I39/G39)</f>
        <v>0.15567224184500311</v>
      </c>
      <c r="I39" s="300">
        <f t="shared" ref="I39:N39" si="34">SUM(I34:I38)</f>
        <v>7257240.3430000003</v>
      </c>
      <c r="J39" s="300">
        <f t="shared" si="34"/>
        <v>7257240.3430000003</v>
      </c>
      <c r="K39" s="300">
        <f t="shared" si="34"/>
        <v>0</v>
      </c>
      <c r="L39" s="300">
        <f t="shared" si="34"/>
        <v>0</v>
      </c>
      <c r="M39" s="300">
        <f t="shared" si="34"/>
        <v>0</v>
      </c>
      <c r="N39" s="305">
        <f t="shared" si="34"/>
        <v>0</v>
      </c>
      <c r="Q39" s="156"/>
    </row>
    <row r="40" spans="1:17" ht="25.5" customHeight="1" thickBot="1" x14ac:dyDescent="0.4">
      <c r="A40" s="31"/>
      <c r="B40" s="134"/>
      <c r="C40" s="143" t="s">
        <v>119</v>
      </c>
      <c r="D40" s="32"/>
      <c r="E40" s="135">
        <f>+SUM($E$16+$E$32+$E$39)</f>
        <v>115935</v>
      </c>
      <c r="F40" s="135">
        <f>IF(E40=0,"",G40/E40)</f>
        <v>409.73264315349115</v>
      </c>
      <c r="G40" s="135">
        <f>+G16+G32+G39</f>
        <v>47502353.983999997</v>
      </c>
      <c r="H40" s="136">
        <f>IF(G40=0,"",I40/G40)</f>
        <v>0.1988611822248173</v>
      </c>
      <c r="I40" s="306">
        <f t="shared" ref="I40:N40" si="35">+I16+I32+I39</f>
        <v>9446374.2717199996</v>
      </c>
      <c r="J40" s="306">
        <f t="shared" si="35"/>
        <v>9112749.2378000002</v>
      </c>
      <c r="K40" s="306">
        <f t="shared" si="35"/>
        <v>0</v>
      </c>
      <c r="L40" s="306">
        <f t="shared" si="35"/>
        <v>333625</v>
      </c>
      <c r="M40" s="306">
        <f t="shared" si="35"/>
        <v>0</v>
      </c>
      <c r="N40" s="307">
        <f t="shared" si="35"/>
        <v>333625</v>
      </c>
    </row>
  </sheetData>
  <sheetProtection selectLockedCells="1"/>
  <autoFilter ref="A3:N40" xr:uid="{00000000-0009-0000-0000-000001000000}"/>
  <dataConsolidate/>
  <mergeCells count="4">
    <mergeCell ref="A1:N1"/>
    <mergeCell ref="A4:N4"/>
    <mergeCell ref="A17:N17"/>
    <mergeCell ref="A33:N33"/>
  </mergeCells>
  <dataValidations count="2">
    <dataValidation type="list" allowBlank="1" showInputMessage="1" showErrorMessage="1" sqref="A5 A34:A38 A8:A15 A18:A31" xr:uid="{00000000-0002-0000-0100-000000000000}">
      <formula1>$Q$5:$Q$14</formula1>
    </dataValidation>
    <dataValidation type="list" allowBlank="1" showInputMessage="1" showErrorMessage="1" sqref="A6:A7" xr:uid="{00000000-0002-0000-0100-000001000000}">
      <formula1>$Q$14:$Q$34</formula1>
    </dataValidation>
  </dataValidations>
  <printOptions horizontalCentered="1"/>
  <pageMargins left="0.7" right="0.7" top="0.75" bottom="0.75" header="0.3" footer="0.3"/>
  <pageSetup paperSize="5" scale="72" fitToHeight="0" orientation="landscape" r:id="rId1"/>
  <headerFooter>
    <oddHeader>&amp;COMB Control #0584-0006
&amp;"-,Bold"&amp;12 Attachment A 7 CFR Part 210 - National School Lunch Program Burden</oddHeader>
  </headerFooter>
  <ignoredErrors>
    <ignoredError sqref="G40:H40 F40 H16 H32 H39" formula="1"/>
    <ignoredError sqref="M11:M14 M20:M24 M35:M38 M6:M9" unlocked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1:R17"/>
  <sheetViews>
    <sheetView zoomScale="70" zoomScaleNormal="70" workbookViewId="0">
      <pane xSplit="3" ySplit="4" topLeftCell="D7" activePane="bottomRight" state="frozen"/>
      <selection pane="topRight" activeCell="D1" sqref="D1"/>
      <selection pane="bottomLeft" activeCell="A5" sqref="A5"/>
      <selection pane="bottomRight" activeCell="P5" sqref="P5"/>
    </sheetView>
  </sheetViews>
  <sheetFormatPr defaultColWidth="8.81640625" defaultRowHeight="14.5" outlineLevelCol="1" x14ac:dyDescent="0.35"/>
  <cols>
    <col min="1" max="1" width="11.1796875" customWidth="1"/>
    <col min="2" max="2" width="16.1796875" customWidth="1"/>
    <col min="3" max="3" width="42.1796875" customWidth="1"/>
    <col min="4" max="4" width="12.81640625" bestFit="1" customWidth="1"/>
    <col min="5" max="5" width="15.81640625" bestFit="1" customWidth="1"/>
    <col min="6" max="6" width="15" customWidth="1"/>
    <col min="7" max="7" width="13.81640625" customWidth="1"/>
    <col min="8" max="8" width="14.54296875" bestFit="1" customWidth="1"/>
    <col min="9" max="9" width="13.1796875" customWidth="1"/>
    <col min="10" max="10" width="16.54296875" customWidth="1"/>
    <col min="11" max="11" width="12.81640625" customWidth="1" outlineLevel="1"/>
    <col min="12" max="12" width="13" customWidth="1" outlineLevel="1"/>
    <col min="13" max="13" width="15.81640625" customWidth="1" outlineLevel="1"/>
    <col min="14" max="14" width="13" customWidth="1"/>
    <col min="15" max="15" width="16.453125" hidden="1" customWidth="1" outlineLevel="1"/>
    <col min="16" max="16" width="8.81640625" collapsed="1"/>
    <col min="17" max="17" width="20.453125" hidden="1" customWidth="1" outlineLevel="1"/>
    <col min="18" max="18" width="8.81640625" collapsed="1"/>
    <col min="64" max="64" width="8.81640625" customWidth="1"/>
  </cols>
  <sheetData>
    <row r="1" spans="1:17" ht="30.75" customHeight="1" thickBot="1" x14ac:dyDescent="0.55000000000000004">
      <c r="A1" s="365" t="s">
        <v>120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6"/>
    </row>
    <row r="2" spans="1:17" s="232" customFormat="1" ht="24" customHeight="1" thickBot="1" x14ac:dyDescent="0.4">
      <c r="A2" s="256"/>
      <c r="B2" s="257"/>
      <c r="C2" s="257"/>
      <c r="D2" s="258"/>
      <c r="E2" s="258" t="s">
        <v>1</v>
      </c>
      <c r="F2" s="258" t="s">
        <v>2</v>
      </c>
      <c r="G2" s="258" t="s">
        <v>3</v>
      </c>
      <c r="H2" s="258" t="s">
        <v>4</v>
      </c>
      <c r="I2" s="258" t="s">
        <v>5</v>
      </c>
      <c r="J2" s="258" t="s">
        <v>6</v>
      </c>
      <c r="K2" s="258"/>
      <c r="L2" s="258"/>
      <c r="M2" s="258"/>
      <c r="N2" s="259" t="s">
        <v>7</v>
      </c>
      <c r="O2" s="260"/>
      <c r="P2" s="261"/>
    </row>
    <row r="3" spans="1:17" s="232" customFormat="1" ht="67.400000000000006" customHeight="1" thickBot="1" x14ac:dyDescent="0.4">
      <c r="A3" s="205" t="s">
        <v>10</v>
      </c>
      <c r="B3" s="262" t="s">
        <v>11</v>
      </c>
      <c r="C3" s="262" t="s">
        <v>12</v>
      </c>
      <c r="D3" s="234" t="s">
        <v>13</v>
      </c>
      <c r="E3" s="262" t="s">
        <v>14</v>
      </c>
      <c r="F3" s="262" t="s">
        <v>15</v>
      </c>
      <c r="G3" s="262" t="s">
        <v>16</v>
      </c>
      <c r="H3" s="262" t="s">
        <v>17</v>
      </c>
      <c r="I3" s="262" t="s">
        <v>18</v>
      </c>
      <c r="J3" s="262" t="s">
        <v>19</v>
      </c>
      <c r="K3" s="262" t="s">
        <v>20</v>
      </c>
      <c r="L3" s="262" t="s">
        <v>121</v>
      </c>
      <c r="M3" s="262" t="s">
        <v>22</v>
      </c>
      <c r="N3" s="263" t="s">
        <v>23</v>
      </c>
      <c r="O3" s="231" t="s">
        <v>8</v>
      </c>
      <c r="P3" s="264"/>
      <c r="Q3" s="233" t="s">
        <v>9</v>
      </c>
    </row>
    <row r="4" spans="1:17" s="232" customFormat="1" x14ac:dyDescent="0.35">
      <c r="A4" s="367"/>
      <c r="B4" s="367"/>
      <c r="C4" s="367"/>
      <c r="D4" s="367"/>
      <c r="E4" s="367"/>
      <c r="F4" s="367"/>
      <c r="G4" s="367"/>
      <c r="H4" s="367"/>
      <c r="I4" s="367"/>
      <c r="J4" s="367"/>
      <c r="K4" s="367"/>
      <c r="L4" s="367"/>
      <c r="M4" s="367"/>
      <c r="N4" s="368"/>
      <c r="O4" s="208"/>
      <c r="P4" s="264"/>
      <c r="Q4" s="233"/>
    </row>
    <row r="5" spans="1:17" s="232" customFormat="1" ht="62.25" customHeight="1" x14ac:dyDescent="0.35">
      <c r="A5" s="211" t="s">
        <v>27</v>
      </c>
      <c r="B5" s="234" t="s">
        <v>122</v>
      </c>
      <c r="C5" s="235" t="s">
        <v>123</v>
      </c>
      <c r="D5" s="236"/>
      <c r="E5" s="237">
        <v>56</v>
      </c>
      <c r="F5" s="241">
        <v>113</v>
      </c>
      <c r="G5" s="238">
        <f t="shared" ref="G5" si="0">+E5*F5</f>
        <v>6328</v>
      </c>
      <c r="H5" s="239">
        <v>0.25</v>
      </c>
      <c r="I5" s="240">
        <f t="shared" ref="I5" si="1">+G5*H5</f>
        <v>1582</v>
      </c>
      <c r="J5" s="217">
        <v>1582</v>
      </c>
      <c r="K5" s="241">
        <v>0</v>
      </c>
      <c r="L5" s="265">
        <v>0</v>
      </c>
      <c r="M5" s="266">
        <f>N5</f>
        <v>0</v>
      </c>
      <c r="N5" s="242">
        <f>+I5-J5</f>
        <v>0</v>
      </c>
      <c r="Q5" s="243"/>
    </row>
    <row r="6" spans="1:17" s="232" customFormat="1" x14ac:dyDescent="0.35">
      <c r="A6" s="267"/>
      <c r="B6" s="268"/>
      <c r="C6" s="269" t="s">
        <v>41</v>
      </c>
      <c r="D6" s="270"/>
      <c r="E6" s="244">
        <f>+MAX(E5:E5)</f>
        <v>56</v>
      </c>
      <c r="F6" s="245">
        <f>IF(E6=0,"",G6/E6)</f>
        <v>113</v>
      </c>
      <c r="G6" s="244">
        <f>SUM(G5:G5)</f>
        <v>6328</v>
      </c>
      <c r="H6" s="245">
        <f>IF(G6=0,"",I6/G6)</f>
        <v>0.25</v>
      </c>
      <c r="I6" s="244">
        <f t="shared" ref="I6:N6" si="2">SUM(I5:I5)</f>
        <v>1582</v>
      </c>
      <c r="J6" s="244">
        <f t="shared" si="2"/>
        <v>1582</v>
      </c>
      <c r="K6" s="246">
        <f t="shared" si="2"/>
        <v>0</v>
      </c>
      <c r="L6" s="246">
        <f t="shared" si="2"/>
        <v>0</v>
      </c>
      <c r="M6" s="246">
        <f t="shared" si="2"/>
        <v>0</v>
      </c>
      <c r="N6" s="247">
        <f t="shared" si="2"/>
        <v>0</v>
      </c>
      <c r="Q6" s="243"/>
    </row>
    <row r="7" spans="1:17" s="232" customFormat="1" ht="18.75" customHeight="1" x14ac:dyDescent="0.35">
      <c r="A7" s="367"/>
      <c r="B7" s="367"/>
      <c r="C7" s="367"/>
      <c r="D7" s="367"/>
      <c r="E7" s="367"/>
      <c r="F7" s="367"/>
      <c r="G7" s="367"/>
      <c r="H7" s="367"/>
      <c r="I7" s="367"/>
      <c r="J7" s="367"/>
      <c r="K7" s="367"/>
      <c r="L7" s="367"/>
      <c r="M7" s="367"/>
      <c r="N7" s="368"/>
      <c r="O7" s="208"/>
      <c r="P7" s="264"/>
      <c r="Q7" s="243"/>
    </row>
    <row r="8" spans="1:17" s="232" customFormat="1" ht="59.25" customHeight="1" x14ac:dyDescent="0.35">
      <c r="A8" s="271" t="s">
        <v>89</v>
      </c>
      <c r="B8" s="234" t="s">
        <v>159</v>
      </c>
      <c r="C8" s="234" t="s">
        <v>124</v>
      </c>
      <c r="D8" s="248"/>
      <c r="E8" s="249">
        <v>19019</v>
      </c>
      <c r="F8" s="241">
        <v>1</v>
      </c>
      <c r="G8" s="272">
        <f>E8*F8</f>
        <v>19019</v>
      </c>
      <c r="H8" s="273">
        <v>1</v>
      </c>
      <c r="I8" s="272">
        <f>G8*H8</f>
        <v>19019</v>
      </c>
      <c r="J8" s="274">
        <v>19019</v>
      </c>
      <c r="K8" s="274">
        <v>0</v>
      </c>
      <c r="L8" s="250">
        <v>0</v>
      </c>
      <c r="M8" s="274">
        <f t="shared" ref="M8" si="3">N8</f>
        <v>0</v>
      </c>
      <c r="N8" s="275">
        <f>+I8-J8</f>
        <v>0</v>
      </c>
      <c r="O8" s="208"/>
      <c r="P8" s="264"/>
      <c r="Q8" s="243"/>
    </row>
    <row r="9" spans="1:17" s="232" customFormat="1" ht="71.25" customHeight="1" x14ac:dyDescent="0.35">
      <c r="A9" s="211" t="s">
        <v>89</v>
      </c>
      <c r="B9" s="234" t="s">
        <v>158</v>
      </c>
      <c r="C9" s="234" t="s">
        <v>125</v>
      </c>
      <c r="D9" s="251"/>
      <c r="E9" s="217">
        <v>6340</v>
      </c>
      <c r="F9" s="241">
        <v>1</v>
      </c>
      <c r="G9" s="272">
        <f t="shared" ref="G9" si="4">+E9*F9</f>
        <v>6340</v>
      </c>
      <c r="H9" s="273">
        <v>5</v>
      </c>
      <c r="I9" s="272">
        <f t="shared" ref="I9" si="5">+G9*H9</f>
        <v>31700</v>
      </c>
      <c r="J9" s="274">
        <v>31700</v>
      </c>
      <c r="K9" s="274">
        <v>0</v>
      </c>
      <c r="L9" s="252">
        <v>0</v>
      </c>
      <c r="M9" s="274">
        <v>0</v>
      </c>
      <c r="N9" s="275">
        <f>+I9-J9</f>
        <v>0</v>
      </c>
      <c r="Q9" s="253"/>
    </row>
    <row r="10" spans="1:17" s="232" customFormat="1" ht="29" x14ac:dyDescent="0.35">
      <c r="A10" s="276"/>
      <c r="B10" s="268"/>
      <c r="C10" s="269" t="s">
        <v>126</v>
      </c>
      <c r="D10" s="269"/>
      <c r="E10" s="277">
        <f>+MAX(E8:E9)</f>
        <v>19019</v>
      </c>
      <c r="F10" s="245">
        <f>IF(E10=0,"",G10/E10)</f>
        <v>1.3333508596666492</v>
      </c>
      <c r="G10" s="277">
        <f>SUM(G8:G9)</f>
        <v>25359</v>
      </c>
      <c r="H10" s="245">
        <f>IF(G10=0,"",I10/G10)</f>
        <v>2.0000394337316139</v>
      </c>
      <c r="I10" s="277">
        <f>SUM(I8:I9)</f>
        <v>50719</v>
      </c>
      <c r="J10" s="277">
        <f>SUM(J8:J9)</f>
        <v>50719</v>
      </c>
      <c r="K10" s="278">
        <f>SUM(K8:K9)</f>
        <v>0</v>
      </c>
      <c r="L10" s="278">
        <v>0</v>
      </c>
      <c r="M10" s="278">
        <f>SUM(M8:M9)</f>
        <v>0</v>
      </c>
      <c r="N10" s="279">
        <f>SUM(N8:N9)</f>
        <v>0</v>
      </c>
      <c r="Q10" s="253"/>
    </row>
    <row r="11" spans="1:17" s="232" customFormat="1" x14ac:dyDescent="0.35">
      <c r="A11" s="367"/>
      <c r="B11" s="367"/>
      <c r="C11" s="367"/>
      <c r="D11" s="367"/>
      <c r="E11" s="367"/>
      <c r="F11" s="367"/>
      <c r="G11" s="367"/>
      <c r="H11" s="367"/>
      <c r="I11" s="367"/>
      <c r="J11" s="367"/>
      <c r="K11" s="367"/>
      <c r="L11" s="367"/>
      <c r="M11" s="367"/>
      <c r="N11" s="368"/>
      <c r="O11" s="208"/>
      <c r="P11" s="264"/>
      <c r="Q11" s="253"/>
    </row>
    <row r="12" spans="1:17" s="232" customFormat="1" ht="15" customHeight="1" x14ac:dyDescent="0.35">
      <c r="A12" s="280"/>
      <c r="B12" s="251"/>
      <c r="C12" s="234"/>
      <c r="D12" s="251"/>
      <c r="E12" s="217">
        <v>0</v>
      </c>
      <c r="F12" s="254">
        <v>0</v>
      </c>
      <c r="G12" s="238">
        <v>0</v>
      </c>
      <c r="H12" s="281">
        <v>0</v>
      </c>
      <c r="I12" s="272">
        <v>0</v>
      </c>
      <c r="J12" s="217">
        <v>0</v>
      </c>
      <c r="K12" s="274">
        <v>0</v>
      </c>
      <c r="L12" s="274">
        <v>0</v>
      </c>
      <c r="M12" s="274">
        <v>0</v>
      </c>
      <c r="N12" s="275">
        <v>0</v>
      </c>
      <c r="Q12" s="253"/>
    </row>
    <row r="13" spans="1:17" s="232" customFormat="1" x14ac:dyDescent="0.35">
      <c r="A13" s="276"/>
      <c r="B13" s="268"/>
      <c r="C13" s="269" t="s">
        <v>61</v>
      </c>
      <c r="D13" s="269"/>
      <c r="E13" s="282">
        <f>+MAX(E12:E12)</f>
        <v>0</v>
      </c>
      <c r="F13" s="282">
        <f t="shared" ref="F13:N13" si="6">SUM(F12:F12)</f>
        <v>0</v>
      </c>
      <c r="G13" s="282">
        <f t="shared" si="6"/>
        <v>0</v>
      </c>
      <c r="H13" s="245" t="str">
        <f>IF(G13=0,"",I13/G13)</f>
        <v/>
      </c>
      <c r="I13" s="282">
        <f t="shared" si="6"/>
        <v>0</v>
      </c>
      <c r="J13" s="282">
        <f t="shared" si="6"/>
        <v>0</v>
      </c>
      <c r="K13" s="282">
        <f t="shared" si="6"/>
        <v>0</v>
      </c>
      <c r="L13" s="282">
        <f t="shared" si="6"/>
        <v>0</v>
      </c>
      <c r="M13" s="282">
        <f t="shared" si="6"/>
        <v>0</v>
      </c>
      <c r="N13" s="283">
        <f t="shared" si="6"/>
        <v>0</v>
      </c>
      <c r="Q13" s="255"/>
    </row>
    <row r="14" spans="1:17" s="232" customFormat="1" ht="25.5" customHeight="1" thickBot="1" x14ac:dyDescent="0.4">
      <c r="A14" s="284"/>
      <c r="B14" s="285"/>
      <c r="C14" s="286" t="s">
        <v>157</v>
      </c>
      <c r="D14" s="286"/>
      <c r="E14" s="287">
        <f>+E6+E10+E13</f>
        <v>19075</v>
      </c>
      <c r="F14" s="288">
        <f>IF(E14=0,"",G14/E14)</f>
        <v>1.6611795543905636</v>
      </c>
      <c r="G14" s="289">
        <f>+G6+G10+G13</f>
        <v>31687</v>
      </c>
      <c r="H14" s="288">
        <f>IF(G14=0,"",I14/G14)</f>
        <v>1.6505506990248366</v>
      </c>
      <c r="I14" s="287">
        <f>+I6+I10+I13</f>
        <v>52301</v>
      </c>
      <c r="J14" s="287">
        <f>+J6+J10+J13</f>
        <v>52301</v>
      </c>
      <c r="K14" s="287">
        <f>+K6+K10+K13</f>
        <v>0</v>
      </c>
      <c r="L14" s="287">
        <f>+L6+L10+L13</f>
        <v>0</v>
      </c>
      <c r="M14" s="287">
        <f>+M6+M10</f>
        <v>0</v>
      </c>
      <c r="N14" s="290">
        <f>+N6+N10+N13</f>
        <v>0</v>
      </c>
    </row>
    <row r="15" spans="1:17" s="232" customFormat="1" x14ac:dyDescent="0.35">
      <c r="A15" s="291"/>
    </row>
    <row r="16" spans="1:17" s="232" customFormat="1" x14ac:dyDescent="0.35">
      <c r="A16" s="292"/>
    </row>
    <row r="17" spans="1:1" s="232" customFormat="1" x14ac:dyDescent="0.35">
      <c r="A17" s="293"/>
    </row>
  </sheetData>
  <sheetProtection selectLockedCells="1"/>
  <autoFilter ref="A3:N14" xr:uid="{00000000-0009-0000-0000-000002000000}"/>
  <dataConsolidate/>
  <mergeCells count="4">
    <mergeCell ref="A1:N1"/>
    <mergeCell ref="A4:N4"/>
    <mergeCell ref="A7:N7"/>
    <mergeCell ref="A11:N11"/>
  </mergeCells>
  <dataValidations count="1">
    <dataValidation type="list" allowBlank="1" showInputMessage="1" showErrorMessage="1" sqref="A5:A16" xr:uid="{00000000-0002-0000-0200-000000000000}">
      <formula1>$O$5:$O$15</formula1>
    </dataValidation>
  </dataValidations>
  <printOptions horizontalCentered="1"/>
  <pageMargins left="0.7" right="0.7" top="0.75" bottom="0.75" header="0.3" footer="0.3"/>
  <pageSetup paperSize="5" scale="72" fitToHeight="0" orientation="landscape" r:id="rId1"/>
  <headerFooter>
    <oddHeader>&amp;C&amp;"-,Bold"&amp;12OMB Control #0584-0006 
&amp;16 7 CFR Part 210 - National School Lunch Program</oddHeader>
  </headerFooter>
  <ignoredErrors>
    <ignoredError sqref="G6 I8 H13:H14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B1:E11"/>
  <sheetViews>
    <sheetView zoomScale="110" zoomScaleNormal="110" workbookViewId="0">
      <selection activeCell="C8" sqref="C8"/>
    </sheetView>
  </sheetViews>
  <sheetFormatPr defaultRowHeight="14.5" x14ac:dyDescent="0.35"/>
  <cols>
    <col min="1" max="1" width="1.1796875" customWidth="1"/>
    <col min="2" max="2" width="95.1796875" customWidth="1"/>
    <col min="3" max="3" width="11.54296875" customWidth="1"/>
  </cols>
  <sheetData>
    <row r="1" spans="2:5" ht="15" thickBot="1" x14ac:dyDescent="0.4">
      <c r="C1" s="37"/>
    </row>
    <row r="2" spans="2:5" ht="16" thickBot="1" x14ac:dyDescent="0.4">
      <c r="B2" s="369" t="s">
        <v>155</v>
      </c>
      <c r="C2" s="370"/>
    </row>
    <row r="3" spans="2:5" ht="16" thickBot="1" x14ac:dyDescent="0.4">
      <c r="B3" s="40" t="s">
        <v>127</v>
      </c>
      <c r="C3" s="38">
        <f>+MAX(RecordKeeping!E40,Reporting!E27,PublicNotification!E14)</f>
        <v>115935</v>
      </c>
    </row>
    <row r="4" spans="2:5" ht="16" thickBot="1" x14ac:dyDescent="0.4">
      <c r="B4" s="40" t="s">
        <v>128</v>
      </c>
      <c r="C4" s="41">
        <f>+C5/C3</f>
        <v>414.33144061758742</v>
      </c>
    </row>
    <row r="5" spans="2:5" ht="16" thickBot="1" x14ac:dyDescent="0.4">
      <c r="B5" s="40" t="s">
        <v>129</v>
      </c>
      <c r="C5" s="38">
        <f>+RecordKeeping!G40+Reporting!G27+PublicNotification!G14</f>
        <v>48035515.567999996</v>
      </c>
    </row>
    <row r="6" spans="2:5" ht="16" thickBot="1" x14ac:dyDescent="0.4">
      <c r="B6" s="40" t="s">
        <v>130</v>
      </c>
      <c r="C6" s="39">
        <f>+C7/C5</f>
        <v>0.21116203134867956</v>
      </c>
    </row>
    <row r="7" spans="2:5" ht="16" thickBot="1" x14ac:dyDescent="0.4">
      <c r="B7" s="40" t="s">
        <v>131</v>
      </c>
      <c r="C7" s="38">
        <f>+RecordKeeping!I40+Reporting!I27+PublicNotification!I14</f>
        <v>10143277.044220001</v>
      </c>
    </row>
    <row r="8" spans="2:5" ht="16" thickBot="1" x14ac:dyDescent="0.4">
      <c r="B8" s="40" t="s">
        <v>132</v>
      </c>
      <c r="C8" s="38">
        <f>+RecordKeeping!J40+Reporting!J27+PublicNotification!J14</f>
        <v>9808701.0102999993</v>
      </c>
      <c r="E8" s="36" t="s">
        <v>133</v>
      </c>
    </row>
    <row r="9" spans="2:5" ht="16" thickBot="1" x14ac:dyDescent="0.4">
      <c r="B9" s="40" t="s">
        <v>134</v>
      </c>
      <c r="C9" s="38">
        <f>+RecordKeeping!N40+Reporting!N27+PublicNotification!N14</f>
        <v>334576</v>
      </c>
    </row>
    <row r="10" spans="2:5" ht="16" thickBot="1" x14ac:dyDescent="0.4">
      <c r="B10" s="40" t="s">
        <v>135</v>
      </c>
      <c r="C10" s="308">
        <f>+Reporting!M27+RecordKeeping!M40+PublicNotification!M14</f>
        <v>0</v>
      </c>
    </row>
    <row r="11" spans="2:5" ht="16" thickBot="1" x14ac:dyDescent="0.4">
      <c r="B11" s="40" t="s">
        <v>136</v>
      </c>
      <c r="C11" s="88">
        <f>+Reporting!K27+RecordKeeping!K40</f>
        <v>0</v>
      </c>
    </row>
  </sheetData>
  <mergeCells count="1">
    <mergeCell ref="B2:C2"/>
  </mergeCells>
  <pageMargins left="0.7" right="0.7" top="0.75" bottom="0.75" header="0.3" footer="0.3"/>
  <pageSetup orientation="landscape" r:id="rId1"/>
  <ignoredErrors>
    <ignoredError sqref="C5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FFFF00"/>
    <pageSetUpPr fitToPage="1"/>
  </sheetPr>
  <dimension ref="A1:G23"/>
  <sheetViews>
    <sheetView zoomScale="110" zoomScaleNormal="110" workbookViewId="0">
      <selection activeCell="C19" sqref="C19"/>
    </sheetView>
  </sheetViews>
  <sheetFormatPr defaultRowHeight="14.5" x14ac:dyDescent="0.35"/>
  <cols>
    <col min="1" max="1" width="28.81640625" bestFit="1" customWidth="1"/>
    <col min="2" max="2" width="12.1796875" bestFit="1" customWidth="1"/>
    <col min="3" max="3" width="13.81640625" bestFit="1" customWidth="1"/>
    <col min="4" max="4" width="18.81640625" bestFit="1" customWidth="1"/>
    <col min="5" max="5" width="18.54296875" bestFit="1" customWidth="1"/>
    <col min="6" max="6" width="20.54296875" bestFit="1" customWidth="1"/>
  </cols>
  <sheetData>
    <row r="1" spans="1:7" ht="15" x14ac:dyDescent="0.35">
      <c r="A1" s="371" t="s">
        <v>137</v>
      </c>
      <c r="B1" s="372"/>
      <c r="C1" s="372"/>
      <c r="D1" s="372"/>
      <c r="E1" s="372"/>
      <c r="F1" s="373"/>
    </row>
    <row r="2" spans="1:7" ht="13.5" customHeight="1" x14ac:dyDescent="0.35">
      <c r="A2" s="12"/>
      <c r="B2" s="13"/>
      <c r="C2" s="13"/>
      <c r="D2" s="13"/>
      <c r="E2" s="13"/>
      <c r="F2" s="14"/>
    </row>
    <row r="3" spans="1:7" ht="48" customHeight="1" x14ac:dyDescent="0.35">
      <c r="A3" s="23" t="s">
        <v>138</v>
      </c>
      <c r="B3" s="23" t="s">
        <v>14</v>
      </c>
      <c r="C3" s="23" t="s">
        <v>139</v>
      </c>
      <c r="D3" s="23" t="s">
        <v>140</v>
      </c>
      <c r="E3" s="23" t="s">
        <v>17</v>
      </c>
      <c r="F3" s="23" t="s">
        <v>141</v>
      </c>
    </row>
    <row r="4" spans="1:7" ht="15" x14ac:dyDescent="0.35">
      <c r="A4" s="22" t="s">
        <v>142</v>
      </c>
      <c r="B4" s="21"/>
      <c r="C4" s="21"/>
      <c r="D4" s="21"/>
      <c r="E4" s="21"/>
      <c r="F4" s="21"/>
    </row>
    <row r="5" spans="1:7" ht="15.75" customHeight="1" x14ac:dyDescent="0.35">
      <c r="A5" s="15" t="s">
        <v>143</v>
      </c>
      <c r="B5" s="16">
        <f>+RecordKeeping!E16</f>
        <v>56</v>
      </c>
      <c r="C5" s="17">
        <f>+RecordKeeping!F16</f>
        <v>1492.3211428571428</v>
      </c>
      <c r="D5" s="16">
        <f>+RecordKeeping!G16</f>
        <v>83569.983999999997</v>
      </c>
      <c r="E5" s="57">
        <f>+RecordKeeping!H16</f>
        <v>1.4925023788445382</v>
      </c>
      <c r="F5" s="16">
        <f>+RecordKeeping!I16</f>
        <v>124728.39992</v>
      </c>
      <c r="G5" s="18"/>
    </row>
    <row r="6" spans="1:7" ht="19.5" customHeight="1" x14ac:dyDescent="0.35">
      <c r="A6" s="19" t="s">
        <v>144</v>
      </c>
      <c r="B6" s="17">
        <f>+RecordKeeping!E32</f>
        <v>19019</v>
      </c>
      <c r="C6" s="20">
        <f>+RecordKeeping!F32</f>
        <v>42.066670171933332</v>
      </c>
      <c r="D6" s="16">
        <f>+RecordKeeping!G32</f>
        <v>800066</v>
      </c>
      <c r="E6" s="57">
        <f>+RecordKeeping!H32</f>
        <v>2.5802940367419689</v>
      </c>
      <c r="F6" s="16">
        <f>+RecordKeeping!I32</f>
        <v>2064405.5288</v>
      </c>
      <c r="G6" s="62"/>
    </row>
    <row r="7" spans="1:7" ht="19.5" customHeight="1" x14ac:dyDescent="0.35">
      <c r="A7" s="19" t="s">
        <v>112</v>
      </c>
      <c r="B7" s="3">
        <f>+RecordKeeping!E39</f>
        <v>96860</v>
      </c>
      <c r="C7" s="312">
        <f>+RecordKeeping!F39</f>
        <v>481.3</v>
      </c>
      <c r="D7" s="4">
        <f>+RecordKeeping!G39</f>
        <v>46618718</v>
      </c>
      <c r="E7" s="58">
        <f>+RecordKeeping!H39</f>
        <v>0.15567224184500311</v>
      </c>
      <c r="F7" s="4">
        <f>+RecordKeeping!I39</f>
        <v>7257240.3430000003</v>
      </c>
      <c r="G7" s="62"/>
    </row>
    <row r="8" spans="1:7" ht="19.5" customHeight="1" x14ac:dyDescent="0.35">
      <c r="A8" s="26" t="s">
        <v>145</v>
      </c>
      <c r="B8" s="20">
        <f>+RecordKeeping!E40</f>
        <v>115935</v>
      </c>
      <c r="C8" s="20">
        <f>+RecordKeeping!F40</f>
        <v>409.73264315349115</v>
      </c>
      <c r="D8" s="20">
        <f>+RecordKeeping!G40</f>
        <v>47502353.983999997</v>
      </c>
      <c r="E8" s="59">
        <f>+RecordKeeping!H40</f>
        <v>0.1988611822248173</v>
      </c>
      <c r="F8" s="20">
        <f>+RecordKeeping!I40</f>
        <v>9446374.2717199996</v>
      </c>
      <c r="G8" s="62"/>
    </row>
    <row r="9" spans="1:7" ht="15" x14ac:dyDescent="0.35">
      <c r="A9" s="25" t="s">
        <v>0</v>
      </c>
      <c r="B9" s="24"/>
      <c r="C9" s="24"/>
      <c r="D9" s="24"/>
      <c r="E9" s="24"/>
      <c r="F9" s="24"/>
    </row>
    <row r="10" spans="1:7" ht="19.5" customHeight="1" x14ac:dyDescent="0.35">
      <c r="A10" s="27" t="s">
        <v>143</v>
      </c>
      <c r="B10" s="28">
        <f>+Reporting!E13</f>
        <v>56</v>
      </c>
      <c r="C10" s="309">
        <f>+Reporting!F13</f>
        <v>249.32114285714286</v>
      </c>
      <c r="D10" s="28">
        <f>+Reporting!G13</f>
        <v>13961.984</v>
      </c>
      <c r="E10" s="309">
        <f>+Reporting!H13</f>
        <v>25.27099586992794</v>
      </c>
      <c r="F10" s="28">
        <f>+Reporting!I13</f>
        <v>352833.24</v>
      </c>
      <c r="G10" s="62"/>
    </row>
    <row r="11" spans="1:7" ht="19.5" customHeight="1" x14ac:dyDescent="0.35">
      <c r="A11" s="67" t="s">
        <v>144</v>
      </c>
      <c r="B11" s="61">
        <f>+Reporting!E23</f>
        <v>19019</v>
      </c>
      <c r="C11" s="311">
        <f>+Reporting!F23</f>
        <v>15.447321099952678</v>
      </c>
      <c r="D11" s="61">
        <f>+Reporting!G23</f>
        <v>293792.59999999998</v>
      </c>
      <c r="E11" s="77">
        <f>+Reporting!H23</f>
        <v>0.92704100954210555</v>
      </c>
      <c r="F11" s="61">
        <f>+Reporting!I23</f>
        <v>272357.78849999997</v>
      </c>
      <c r="G11" s="62"/>
    </row>
    <row r="12" spans="1:7" ht="15.75" customHeight="1" x14ac:dyDescent="0.35">
      <c r="A12" s="68" t="s">
        <v>112</v>
      </c>
      <c r="B12" s="78">
        <f>+Reporting!E26</f>
        <v>96860</v>
      </c>
      <c r="C12" s="78">
        <f>+Reporting!F26</f>
        <v>2</v>
      </c>
      <c r="D12" s="78">
        <f>+Reporting!G26</f>
        <v>193720</v>
      </c>
      <c r="E12" s="79">
        <f>+Reporting!H26</f>
        <v>0.1002</v>
      </c>
      <c r="F12" s="78">
        <f>+Reporting!I26</f>
        <v>19410.743999999999</v>
      </c>
      <c r="G12" s="18"/>
    </row>
    <row r="13" spans="1:7" ht="19.5" customHeight="1" x14ac:dyDescent="0.35">
      <c r="A13" s="73" t="s">
        <v>146</v>
      </c>
      <c r="B13" s="61">
        <f>+Reporting!E27</f>
        <v>115935</v>
      </c>
      <c r="C13" s="310">
        <f>+Reporting!F27</f>
        <v>4.3254805192564794</v>
      </c>
      <c r="D13" s="61">
        <f>+Reporting!G27</f>
        <v>501474.58399999997</v>
      </c>
      <c r="E13" s="76">
        <f>+Reporting!H27</f>
        <v>1.2854126471542175</v>
      </c>
      <c r="F13" s="61">
        <f>+Reporting!I27</f>
        <v>644601.77249999996</v>
      </c>
      <c r="G13" s="62"/>
    </row>
    <row r="14" spans="1:7" ht="19.5" customHeight="1" x14ac:dyDescent="0.35">
      <c r="A14" s="66" t="s">
        <v>120</v>
      </c>
      <c r="B14" s="64"/>
      <c r="C14" s="65"/>
      <c r="D14" s="64"/>
      <c r="E14" s="65"/>
      <c r="F14" s="64"/>
      <c r="G14" s="62"/>
    </row>
    <row r="15" spans="1:7" ht="19.5" customHeight="1" x14ac:dyDescent="0.35">
      <c r="A15" s="71" t="s">
        <v>143</v>
      </c>
      <c r="B15" s="69">
        <f>PublicNotification!E6</f>
        <v>56</v>
      </c>
      <c r="C15" s="69">
        <f>PublicNotification!F6</f>
        <v>113</v>
      </c>
      <c r="D15" s="69">
        <f>PublicNotification!G6</f>
        <v>6328</v>
      </c>
      <c r="E15" s="85">
        <f>PublicNotification!H6</f>
        <v>0.25</v>
      </c>
      <c r="F15" s="69">
        <f>PublicNotification!I6</f>
        <v>1582</v>
      </c>
      <c r="G15" s="62"/>
    </row>
    <row r="16" spans="1:7" ht="19.5" customHeight="1" x14ac:dyDescent="0.35">
      <c r="A16" s="72" t="s">
        <v>147</v>
      </c>
      <c r="B16" s="63">
        <f>PublicNotification!E10</f>
        <v>19019</v>
      </c>
      <c r="C16" s="313">
        <f>PublicNotification!F10</f>
        <v>1.3333508596666492</v>
      </c>
      <c r="D16" s="63">
        <f>PublicNotification!G10</f>
        <v>25359</v>
      </c>
      <c r="E16" s="63">
        <f>PublicNotification!H10</f>
        <v>2.0000394337316139</v>
      </c>
      <c r="F16" s="63">
        <f>PublicNotification!I10</f>
        <v>50719</v>
      </c>
      <c r="G16" s="62"/>
    </row>
    <row r="17" spans="1:7" ht="19.5" customHeight="1" x14ac:dyDescent="0.35">
      <c r="A17" s="71" t="s">
        <v>112</v>
      </c>
      <c r="B17" s="69">
        <f>PublicNotification!E13</f>
        <v>0</v>
      </c>
      <c r="C17" s="69">
        <f>PublicNotification!F13</f>
        <v>0</v>
      </c>
      <c r="D17" s="69">
        <f>PublicNotification!G13</f>
        <v>0</v>
      </c>
      <c r="E17" s="69" t="str">
        <f>PublicNotification!H13</f>
        <v/>
      </c>
      <c r="F17" s="69">
        <f>PublicNotification!I13</f>
        <v>0</v>
      </c>
      <c r="G17" s="62"/>
    </row>
    <row r="18" spans="1:7" ht="19.5" customHeight="1" thickBot="1" x14ac:dyDescent="0.4">
      <c r="A18" s="70" t="s">
        <v>148</v>
      </c>
      <c r="B18" s="80">
        <f>PublicNotification!E14</f>
        <v>19075</v>
      </c>
      <c r="C18" s="314">
        <f>PublicNotification!F14</f>
        <v>1.6611795543905636</v>
      </c>
      <c r="D18" s="80">
        <f>PublicNotification!G14</f>
        <v>31687</v>
      </c>
      <c r="E18" s="86">
        <f>PublicNotification!H14</f>
        <v>1.6505506990248366</v>
      </c>
      <c r="F18" s="80">
        <f>PublicNotification!I14</f>
        <v>52301</v>
      </c>
      <c r="G18" s="62"/>
    </row>
    <row r="19" spans="1:7" ht="39.65" customHeight="1" thickTop="1" x14ac:dyDescent="0.35">
      <c r="A19" s="52" t="s">
        <v>149</v>
      </c>
      <c r="B19" s="81">
        <f>+MAX(B8,B13,B18)</f>
        <v>115935</v>
      </c>
      <c r="C19" s="82">
        <f>IF(B19=0,"",D19/B19)</f>
        <v>414.33144061758742</v>
      </c>
      <c r="D19" s="81">
        <f>+D8+D13+D18</f>
        <v>48035515.567999996</v>
      </c>
      <c r="E19" s="82">
        <f>IF(D19=0,"",F19/D19)</f>
        <v>0.21116203134867956</v>
      </c>
      <c r="F19" s="81">
        <f>+F8+F13+F18</f>
        <v>10143277.044220001</v>
      </c>
      <c r="G19" s="18"/>
    </row>
    <row r="20" spans="1:7" x14ac:dyDescent="0.35">
      <c r="F20" s="74"/>
    </row>
    <row r="21" spans="1:7" x14ac:dyDescent="0.35">
      <c r="A21" s="2"/>
      <c r="B21" s="2"/>
      <c r="C21" s="5"/>
      <c r="D21" s="2"/>
      <c r="E21" s="2"/>
      <c r="F21" s="42"/>
      <c r="G21" s="2"/>
    </row>
    <row r="22" spans="1:7" x14ac:dyDescent="0.35">
      <c r="D22" s="6"/>
      <c r="F22" s="83"/>
    </row>
    <row r="23" spans="1:7" x14ac:dyDescent="0.35">
      <c r="F23" s="84"/>
    </row>
  </sheetData>
  <mergeCells count="1">
    <mergeCell ref="A1:F1"/>
  </mergeCells>
  <printOptions horizontalCentered="1"/>
  <pageMargins left="0.7" right="0.7" top="0.75" bottom="0.75" header="0.3" footer="0.3"/>
  <pageSetup scale="80" orientation="portrait" r:id="rId1"/>
  <ignoredErrors>
    <ignoredError sqref="C8" formula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-0.249977111117893"/>
  </sheetPr>
  <dimension ref="A1:C68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G20" sqref="G20"/>
    </sheetView>
  </sheetViews>
  <sheetFormatPr defaultRowHeight="14.5" x14ac:dyDescent="0.35"/>
  <cols>
    <col min="1" max="1" width="10.1796875" bestFit="1" customWidth="1"/>
    <col min="2" max="2" width="18.1796875" customWidth="1"/>
    <col min="3" max="3" width="112.81640625" customWidth="1"/>
  </cols>
  <sheetData>
    <row r="1" spans="1:3" s="47" customFormat="1" x14ac:dyDescent="0.35">
      <c r="A1" s="45" t="s">
        <v>150</v>
      </c>
      <c r="B1" s="46" t="s">
        <v>151</v>
      </c>
      <c r="C1" s="46" t="s">
        <v>152</v>
      </c>
    </row>
    <row r="2" spans="1:3" x14ac:dyDescent="0.35">
      <c r="A2" s="48">
        <v>44910</v>
      </c>
      <c r="B2" s="43" t="s">
        <v>153</v>
      </c>
      <c r="C2" s="43" t="s">
        <v>154</v>
      </c>
    </row>
    <row r="3" spans="1:3" x14ac:dyDescent="0.35">
      <c r="A3" s="48"/>
      <c r="B3" s="43"/>
      <c r="C3" s="43"/>
    </row>
    <row r="4" spans="1:3" x14ac:dyDescent="0.35">
      <c r="A4" s="48"/>
      <c r="B4" s="43"/>
      <c r="C4" s="43"/>
    </row>
    <row r="5" spans="1:3" x14ac:dyDescent="0.35">
      <c r="A5" s="48"/>
      <c r="B5" s="43"/>
      <c r="C5" s="43"/>
    </row>
    <row r="6" spans="1:3" x14ac:dyDescent="0.35">
      <c r="A6" s="48"/>
      <c r="B6" s="43"/>
      <c r="C6" s="43"/>
    </row>
    <row r="7" spans="1:3" x14ac:dyDescent="0.35">
      <c r="A7" s="48"/>
      <c r="B7" s="43"/>
      <c r="C7" s="43"/>
    </row>
    <row r="8" spans="1:3" x14ac:dyDescent="0.35">
      <c r="A8" s="48"/>
      <c r="B8" s="43"/>
      <c r="C8" s="43"/>
    </row>
    <row r="9" spans="1:3" x14ac:dyDescent="0.35">
      <c r="A9" s="48"/>
      <c r="B9" s="43"/>
      <c r="C9" s="43"/>
    </row>
    <row r="10" spans="1:3" x14ac:dyDescent="0.35">
      <c r="A10" s="48"/>
      <c r="B10" s="43"/>
      <c r="C10" s="43"/>
    </row>
    <row r="11" spans="1:3" x14ac:dyDescent="0.35">
      <c r="A11" s="48"/>
      <c r="B11" s="43"/>
      <c r="C11" s="43"/>
    </row>
    <row r="12" spans="1:3" x14ac:dyDescent="0.35">
      <c r="A12" s="48"/>
      <c r="B12" s="43"/>
      <c r="C12" s="43"/>
    </row>
    <row r="13" spans="1:3" x14ac:dyDescent="0.35">
      <c r="A13" s="48"/>
      <c r="B13" s="43"/>
      <c r="C13" s="43"/>
    </row>
    <row r="14" spans="1:3" x14ac:dyDescent="0.35">
      <c r="A14" s="48"/>
      <c r="B14" s="43"/>
      <c r="C14" s="43"/>
    </row>
    <row r="15" spans="1:3" x14ac:dyDescent="0.35">
      <c r="A15" s="48"/>
      <c r="B15" s="43"/>
      <c r="C15" s="43"/>
    </row>
    <row r="16" spans="1:3" x14ac:dyDescent="0.35">
      <c r="A16" s="48"/>
      <c r="B16" s="43"/>
      <c r="C16" s="43"/>
    </row>
    <row r="17" spans="1:3" x14ac:dyDescent="0.35">
      <c r="A17" s="48"/>
      <c r="B17" s="43"/>
      <c r="C17" s="43"/>
    </row>
    <row r="18" spans="1:3" x14ac:dyDescent="0.35">
      <c r="A18" s="48"/>
      <c r="B18" s="43"/>
      <c r="C18" s="43"/>
    </row>
    <row r="19" spans="1:3" x14ac:dyDescent="0.35">
      <c r="A19" s="48"/>
      <c r="B19" s="43"/>
      <c r="C19" s="43"/>
    </row>
    <row r="20" spans="1:3" x14ac:dyDescent="0.35">
      <c r="A20" s="48"/>
      <c r="B20" s="43"/>
      <c r="C20" s="43"/>
    </row>
    <row r="21" spans="1:3" x14ac:dyDescent="0.35">
      <c r="A21" s="48"/>
      <c r="B21" s="43"/>
      <c r="C21" s="43"/>
    </row>
    <row r="22" spans="1:3" x14ac:dyDescent="0.35">
      <c r="A22" s="48"/>
      <c r="B22" s="43"/>
      <c r="C22" s="43"/>
    </row>
    <row r="23" spans="1:3" x14ac:dyDescent="0.35">
      <c r="A23" s="48"/>
      <c r="B23" s="43"/>
      <c r="C23" s="43"/>
    </row>
    <row r="24" spans="1:3" x14ac:dyDescent="0.35">
      <c r="A24" s="48"/>
      <c r="B24" s="43"/>
      <c r="C24" s="43"/>
    </row>
    <row r="25" spans="1:3" x14ac:dyDescent="0.35">
      <c r="A25" s="48"/>
      <c r="B25" s="43"/>
      <c r="C25" s="43"/>
    </row>
    <row r="26" spans="1:3" x14ac:dyDescent="0.35">
      <c r="A26" s="48"/>
      <c r="B26" s="43"/>
      <c r="C26" s="43"/>
    </row>
    <row r="27" spans="1:3" x14ac:dyDescent="0.35">
      <c r="A27" s="48"/>
      <c r="B27" s="43"/>
      <c r="C27" s="43"/>
    </row>
    <row r="28" spans="1:3" x14ac:dyDescent="0.35">
      <c r="A28" s="48"/>
      <c r="B28" s="43"/>
      <c r="C28" s="43"/>
    </row>
    <row r="29" spans="1:3" x14ac:dyDescent="0.35">
      <c r="A29" s="48"/>
      <c r="B29" s="43"/>
      <c r="C29" s="43"/>
    </row>
    <row r="30" spans="1:3" x14ac:dyDescent="0.35">
      <c r="A30" s="48"/>
      <c r="B30" s="43"/>
      <c r="C30" s="43"/>
    </row>
    <row r="31" spans="1:3" x14ac:dyDescent="0.35">
      <c r="A31" s="48"/>
      <c r="B31" s="43"/>
      <c r="C31" s="43"/>
    </row>
    <row r="32" spans="1:3" x14ac:dyDescent="0.35">
      <c r="A32" s="48"/>
      <c r="B32" s="43"/>
      <c r="C32" s="43"/>
    </row>
    <row r="33" spans="1:3" x14ac:dyDescent="0.35">
      <c r="A33" s="48"/>
      <c r="B33" s="43"/>
      <c r="C33" s="43"/>
    </row>
    <row r="34" spans="1:3" x14ac:dyDescent="0.35">
      <c r="A34" s="48"/>
      <c r="B34" s="43"/>
      <c r="C34" s="43"/>
    </row>
    <row r="35" spans="1:3" x14ac:dyDescent="0.35">
      <c r="A35" s="48"/>
      <c r="B35" s="43"/>
      <c r="C35" s="43"/>
    </row>
    <row r="36" spans="1:3" x14ac:dyDescent="0.35">
      <c r="A36" s="48"/>
      <c r="B36" s="43"/>
      <c r="C36" s="43"/>
    </row>
    <row r="37" spans="1:3" x14ac:dyDescent="0.35">
      <c r="A37" s="48"/>
      <c r="B37" s="43"/>
      <c r="C37" s="43"/>
    </row>
    <row r="38" spans="1:3" x14ac:dyDescent="0.35">
      <c r="A38" s="48"/>
      <c r="B38" s="43"/>
      <c r="C38" s="43"/>
    </row>
    <row r="39" spans="1:3" x14ac:dyDescent="0.35">
      <c r="A39" s="48"/>
      <c r="B39" s="43"/>
      <c r="C39" s="43"/>
    </row>
    <row r="40" spans="1:3" x14ac:dyDescent="0.35">
      <c r="A40" s="48"/>
      <c r="B40" s="43"/>
      <c r="C40" s="43"/>
    </row>
    <row r="41" spans="1:3" x14ac:dyDescent="0.35">
      <c r="A41" s="48"/>
      <c r="B41" s="43"/>
      <c r="C41" s="43"/>
    </row>
    <row r="42" spans="1:3" x14ac:dyDescent="0.35">
      <c r="A42" s="48"/>
      <c r="B42" s="43"/>
      <c r="C42" s="43"/>
    </row>
    <row r="43" spans="1:3" x14ac:dyDescent="0.35">
      <c r="A43" s="48"/>
      <c r="B43" s="43"/>
      <c r="C43" s="43"/>
    </row>
    <row r="44" spans="1:3" x14ac:dyDescent="0.35">
      <c r="A44" s="48"/>
      <c r="B44" s="43"/>
      <c r="C44" s="43"/>
    </row>
    <row r="45" spans="1:3" x14ac:dyDescent="0.35">
      <c r="A45" s="48"/>
      <c r="B45" s="43"/>
      <c r="C45" s="43"/>
    </row>
    <row r="46" spans="1:3" x14ac:dyDescent="0.35">
      <c r="A46" s="48"/>
      <c r="B46" s="43"/>
      <c r="C46" s="43"/>
    </row>
    <row r="47" spans="1:3" x14ac:dyDescent="0.35">
      <c r="A47" s="48"/>
      <c r="B47" s="43"/>
      <c r="C47" s="43"/>
    </row>
    <row r="48" spans="1:3" x14ac:dyDescent="0.35">
      <c r="A48" s="48"/>
      <c r="B48" s="43"/>
      <c r="C48" s="43"/>
    </row>
    <row r="49" spans="1:3" x14ac:dyDescent="0.35">
      <c r="A49" s="48"/>
      <c r="B49" s="43"/>
      <c r="C49" s="43"/>
    </row>
    <row r="50" spans="1:3" x14ac:dyDescent="0.35">
      <c r="A50" s="48"/>
      <c r="B50" s="43"/>
      <c r="C50" s="43"/>
    </row>
    <row r="51" spans="1:3" x14ac:dyDescent="0.35">
      <c r="A51" s="48"/>
      <c r="B51" s="43"/>
      <c r="C51" s="43"/>
    </row>
    <row r="52" spans="1:3" x14ac:dyDescent="0.35">
      <c r="A52" s="48"/>
      <c r="B52" s="43"/>
      <c r="C52" s="43"/>
    </row>
    <row r="53" spans="1:3" x14ac:dyDescent="0.35">
      <c r="A53" s="48"/>
      <c r="B53" s="43"/>
      <c r="C53" s="43"/>
    </row>
    <row r="54" spans="1:3" x14ac:dyDescent="0.35">
      <c r="A54" s="48"/>
      <c r="B54" s="43"/>
      <c r="C54" s="43"/>
    </row>
    <row r="55" spans="1:3" x14ac:dyDescent="0.35">
      <c r="A55" s="48"/>
      <c r="B55" s="43"/>
      <c r="C55" s="43"/>
    </row>
    <row r="56" spans="1:3" x14ac:dyDescent="0.35">
      <c r="A56" s="48"/>
      <c r="B56" s="43"/>
      <c r="C56" s="43"/>
    </row>
    <row r="57" spans="1:3" x14ac:dyDescent="0.35">
      <c r="A57" s="48"/>
      <c r="B57" s="43"/>
      <c r="C57" s="43"/>
    </row>
    <row r="58" spans="1:3" x14ac:dyDescent="0.35">
      <c r="A58" s="48"/>
      <c r="B58" s="43"/>
      <c r="C58" s="43"/>
    </row>
    <row r="59" spans="1:3" x14ac:dyDescent="0.35">
      <c r="A59" s="48"/>
      <c r="B59" s="43"/>
      <c r="C59" s="43"/>
    </row>
    <row r="60" spans="1:3" x14ac:dyDescent="0.35">
      <c r="A60" s="48"/>
      <c r="B60" s="43"/>
      <c r="C60" s="43"/>
    </row>
    <row r="61" spans="1:3" x14ac:dyDescent="0.35">
      <c r="A61" s="48"/>
      <c r="B61" s="43"/>
      <c r="C61" s="43"/>
    </row>
    <row r="62" spans="1:3" x14ac:dyDescent="0.35">
      <c r="A62" s="48"/>
      <c r="B62" s="43"/>
      <c r="C62" s="43"/>
    </row>
    <row r="63" spans="1:3" x14ac:dyDescent="0.35">
      <c r="A63" s="48"/>
      <c r="B63" s="43"/>
      <c r="C63" s="43"/>
    </row>
    <row r="64" spans="1:3" x14ac:dyDescent="0.35">
      <c r="A64" s="48"/>
      <c r="B64" s="43"/>
      <c r="C64" s="43"/>
    </row>
    <row r="65" spans="1:3" x14ac:dyDescent="0.35">
      <c r="A65" s="48"/>
      <c r="B65" s="43"/>
      <c r="C65" s="43"/>
    </row>
    <row r="66" spans="1:3" x14ac:dyDescent="0.35">
      <c r="A66" s="48"/>
      <c r="B66" s="43"/>
      <c r="C66" s="43"/>
    </row>
    <row r="67" spans="1:3" x14ac:dyDescent="0.35">
      <c r="A67" s="48"/>
      <c r="B67" s="43"/>
      <c r="C67" s="43"/>
    </row>
    <row r="68" spans="1:3" ht="15" thickBot="1" x14ac:dyDescent="0.4">
      <c r="A68" s="49"/>
      <c r="B68" s="44"/>
      <c r="C68" s="44"/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FC6A9AD86D9B45A3738FB506616F4D" ma:contentTypeVersion="13" ma:contentTypeDescription="Create a new document." ma:contentTypeScope="" ma:versionID="690598a841bdcf62ac51b60da2f146b2">
  <xsd:schema xmlns:xsd="http://www.w3.org/2001/XMLSchema" xmlns:xs="http://www.w3.org/2001/XMLSchema" xmlns:p="http://schemas.microsoft.com/office/2006/metadata/properties" xmlns:ns2="4b79f948-d303-46c5-90ab-cfd5cb49efd5" xmlns:ns3="de2a901d-5715-4953-ad41-48e0d41e320e" targetNamespace="http://schemas.microsoft.com/office/2006/metadata/properties" ma:root="true" ma:fieldsID="fedc2b26d39e2a2ca5f90778607e88c7" ns2:_="" ns3:_="">
    <xsd:import namespace="4b79f948-d303-46c5-90ab-cfd5cb49efd5"/>
    <xsd:import namespace="de2a901d-5715-4953-ad41-48e0d41e32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79f948-d303-46c5-90ab-cfd5cb49ef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2a901d-5715-4953-ad41-48e0d41e32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79f948-d303-46c5-90ab-cfd5cb49efd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E9EDFA4-9138-4AF6-8407-E5E16A46C49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2F527C5-E28E-437A-8FBD-92A3E64414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79f948-d303-46c5-90ab-cfd5cb49efd5"/>
    <ds:schemaRef ds:uri="de2a901d-5715-4953-ad41-48e0d41e32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DE6C373-45F8-4218-950A-020982037DAB}">
  <ds:schemaRefs>
    <ds:schemaRef ds:uri="947b21cd-4129-4b0f-8f05-4520d1faf544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8234a2bc-a965-4db7-a609-b7f31165cdf1"/>
    <ds:schemaRef ds:uri="http://schemas.openxmlformats.org/package/2006/metadata/core-properties"/>
    <ds:schemaRef ds:uri="73fb875a-8af9-4255-b008-0995492d31cd"/>
    <ds:schemaRef ds:uri="http://schemas.microsoft.com/office/2006/metadata/properties"/>
    <ds:schemaRef ds:uri="http://purl.org/dc/dcmitype/"/>
    <ds:schemaRef ds:uri="4b79f948-d303-46c5-90ab-cfd5cb49efd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Reporting</vt:lpstr>
      <vt:lpstr>RecordKeeping</vt:lpstr>
      <vt:lpstr>PublicNotification</vt:lpstr>
      <vt:lpstr>60 day Summ</vt:lpstr>
      <vt:lpstr>Burden Summary</vt:lpstr>
      <vt:lpstr>Notes</vt:lpstr>
      <vt:lpstr>'60 day Summ'!Print_Area</vt:lpstr>
      <vt:lpstr>'Burden Summary'!Print_Area</vt:lpstr>
      <vt:lpstr>PublicNotification!Print_Area</vt:lpstr>
      <vt:lpstr>RecordKeeping!Print_Area</vt:lpstr>
      <vt:lpstr>Reporting!Print_Area</vt:lpstr>
    </vt:vector>
  </TitlesOfParts>
  <Manager/>
  <Company>USDA/FNS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sweeks</dc:creator>
  <cp:keywords/>
  <dc:description/>
  <cp:lastModifiedBy>Sandberg, Christina - FNS</cp:lastModifiedBy>
  <cp:revision/>
  <dcterms:created xsi:type="dcterms:W3CDTF">2011-04-25T16:43:00Z</dcterms:created>
  <dcterms:modified xsi:type="dcterms:W3CDTF">2024-04-17T16:26:11Z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0x0101003AFC6A9AD86D9B45A3738FB506616F4D</vt:lpwstr>
  </property>
  <property fmtid="{D5CDD505-2E9C-101B-9397-08002B2CF9AE}" pid="3" name="MediaServiceImageTags">
    <vt:lpwstr/>
  </property>
</Properties>
</file>