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Change Requuest For Proposed DGA Rule 6.10.26/"/>
    </mc:Choice>
  </mc:AlternateContent>
  <xr:revisionPtr revIDLastSave="21" documentId="13_ncr:1_{9311459C-4153-418F-8093-BC5F60CFA9B7}" xr6:coauthVersionLast="47" xr6:coauthVersionMax="47" xr10:uidLastSave="{BB7B8ECC-59D9-42CE-A1D6-C061A5BE0874}"/>
  <bookViews>
    <workbookView xWindow="-110" yWindow="-110" windowWidth="19420" windowHeight="10300" tabRatio="778" xr2:uid="{00000000-000D-0000-FFFF-FFFF00000000}"/>
  </bookViews>
  <sheets>
    <sheet name="Reporting" sheetId="27" r:id="rId1"/>
    <sheet name="RecordKeeping" sheetId="8" r:id="rId2"/>
    <sheet name="Public Disclosure" sheetId="30" r:id="rId3"/>
    <sheet name="Data" sheetId="33" r:id="rId4"/>
    <sheet name="60 day Summ" sheetId="32" r:id="rId5"/>
    <sheet name="NDB" sheetId="34" r:id="rId6"/>
    <sheet name="ESRI_MAPINFO_SHEET" sheetId="31" state="veryHidden" r:id="rId7"/>
  </sheets>
  <definedNames>
    <definedName name="_xlnm._FilterDatabase" localSheetId="1" hidden="1">RecordKeeping!$A$4:$R$23</definedName>
    <definedName name="_xlnm._FilterDatabase" localSheetId="0" hidden="1">Reporting!$A$4:$R$62</definedName>
    <definedName name="_xlnm.Print_Area" localSheetId="4">'60 day Summ'!$B$2:$C$9</definedName>
    <definedName name="_xlnm.Print_Area" localSheetId="5">NDB!$A$1:$AM$71</definedName>
    <definedName name="_xlnm.Print_Area" localSheetId="1">RecordKeeping!$A$2:$R$47</definedName>
    <definedName name="_xlnm.Print_Area" localSheetId="0">Reporting!$A$2:$S$90</definedName>
    <definedName name="_xlnm.Print_Titles" localSheetId="5">NDB!$A:$A,NDB!$4:$4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33" l="1"/>
  <c r="D14" i="33"/>
  <c r="K21" i="8" l="1"/>
  <c r="I21" i="8"/>
  <c r="H21" i="8"/>
  <c r="E7" i="30"/>
  <c r="E6" i="30"/>
  <c r="E10" i="30"/>
  <c r="H19" i="8" l="1"/>
  <c r="H39" i="27" l="1"/>
  <c r="N6" i="30" l="1"/>
  <c r="O6" i="30"/>
  <c r="R20" i="8"/>
  <c r="Q20" i="8"/>
  <c r="R16" i="8"/>
  <c r="Q16" i="8"/>
  <c r="Q55" i="27"/>
  <c r="Q54" i="27"/>
  <c r="Q53" i="27"/>
  <c r="Q52" i="27"/>
  <c r="Q51" i="27"/>
  <c r="Q50" i="27"/>
  <c r="Q49" i="27"/>
  <c r="Q48" i="27"/>
  <c r="Q47" i="27"/>
  <c r="Q46" i="27"/>
  <c r="Q45" i="27"/>
  <c r="Q44" i="27"/>
  <c r="Q43" i="27"/>
  <c r="Q38" i="27"/>
  <c r="Q37" i="27"/>
  <c r="Q36" i="27"/>
  <c r="Q35" i="27"/>
  <c r="Q34" i="27"/>
  <c r="Q33" i="27"/>
  <c r="Q32" i="27"/>
  <c r="Q31" i="27"/>
  <c r="Q30" i="27"/>
  <c r="Q29" i="27"/>
  <c r="Q28" i="27"/>
  <c r="Q27" i="27"/>
  <c r="Q26" i="27"/>
  <c r="Q25" i="27"/>
  <c r="Q24" i="27"/>
  <c r="Q23" i="27"/>
  <c r="Q22" i="27"/>
  <c r="Q21" i="27"/>
  <c r="Q20" i="27"/>
  <c r="Q19" i="27"/>
  <c r="Q18" i="27"/>
  <c r="Q17" i="27"/>
  <c r="Q16" i="27"/>
  <c r="Q15" i="27"/>
  <c r="Q14" i="27"/>
  <c r="Q13" i="27"/>
  <c r="Q12" i="27"/>
  <c r="Q11" i="27"/>
  <c r="Q10" i="27"/>
  <c r="Q9" i="27"/>
  <c r="Q8" i="27"/>
  <c r="Q7" i="27"/>
  <c r="Q6" i="27"/>
  <c r="Q26" i="8"/>
  <c r="O26" i="8"/>
  <c r="O17" i="30"/>
  <c r="K17" i="30"/>
  <c r="L15" i="30"/>
  <c r="J16" i="30"/>
  <c r="H14" i="27" l="1"/>
  <c r="H13" i="27"/>
  <c r="H12" i="27"/>
  <c r="H11" i="27"/>
  <c r="H10" i="27"/>
  <c r="H9" i="27"/>
  <c r="H8" i="27"/>
  <c r="J15" i="27" l="1"/>
  <c r="H15" i="27"/>
  <c r="O41" i="27"/>
  <c r="H41" i="27"/>
  <c r="J40" i="27"/>
  <c r="L40" i="27" s="1"/>
  <c r="Q40" i="27" s="1"/>
  <c r="J39" i="27"/>
  <c r="Q39" i="27" s="1"/>
  <c r="H38" i="27"/>
  <c r="J38" i="27" s="1"/>
  <c r="L38" i="27" s="1"/>
  <c r="R15" i="27" l="1"/>
  <c r="R40" i="27"/>
  <c r="R39" i="27"/>
  <c r="R38" i="27"/>
  <c r="I9" i="8" l="1"/>
  <c r="I19" i="8"/>
  <c r="H20" i="8"/>
  <c r="H13" i="8"/>
  <c r="H9" i="8"/>
  <c r="H8" i="8"/>
  <c r="H7" i="8"/>
  <c r="I19" i="27"/>
  <c r="I17" i="27"/>
  <c r="H60" i="27"/>
  <c r="H59" i="27"/>
  <c r="H55" i="27"/>
  <c r="H50" i="27"/>
  <c r="H46" i="27"/>
  <c r="H37" i="27"/>
  <c r="H36" i="27"/>
  <c r="H32" i="27"/>
  <c r="H29" i="27"/>
  <c r="H28" i="27"/>
  <c r="H24" i="27"/>
  <c r="H21" i="27"/>
  <c r="H19" i="27"/>
  <c r="H18" i="27"/>
  <c r="H17" i="27"/>
  <c r="H16" i="27"/>
  <c r="H7" i="27"/>
  <c r="H6" i="27"/>
  <c r="D50" i="33"/>
  <c r="F50" i="33" s="1"/>
  <c r="F48" i="33"/>
  <c r="F47" i="33"/>
  <c r="D39" i="33"/>
  <c r="D37" i="33"/>
  <c r="D32" i="33"/>
  <c r="D45" i="33" s="1"/>
  <c r="F30" i="33"/>
  <c r="D23" i="33"/>
  <c r="D27" i="33" s="1"/>
  <c r="F27" i="33" s="1"/>
  <c r="D22" i="33"/>
  <c r="H33" i="27" s="1"/>
  <c r="D18" i="33"/>
  <c r="D20" i="33" s="1"/>
  <c r="H44" i="27" s="1"/>
  <c r="D17" i="33"/>
  <c r="F15" i="33"/>
  <c r="D13" i="33"/>
  <c r="F13" i="33" s="1"/>
  <c r="F12" i="33"/>
  <c r="F11" i="33"/>
  <c r="F9" i="33"/>
  <c r="H30" i="27" l="1"/>
  <c r="H54" i="27"/>
  <c r="H45" i="27"/>
  <c r="H43" i="27"/>
  <c r="H51" i="27"/>
  <c r="H16" i="8"/>
  <c r="F23" i="33"/>
  <c r="H35" i="27"/>
  <c r="H47" i="27"/>
  <c r="H48" i="27"/>
  <c r="H49" i="27"/>
  <c r="D44" i="33"/>
  <c r="D29" i="33"/>
  <c r="F29" i="33" s="1"/>
  <c r="O22" i="8" l="1"/>
  <c r="O27" i="8" s="1"/>
  <c r="O35" i="8" s="1"/>
  <c r="N22" i="8"/>
  <c r="N27" i="8" s="1"/>
  <c r="M22" i="8"/>
  <c r="M27" i="8" s="1"/>
  <c r="H22" i="8"/>
  <c r="J21" i="8"/>
  <c r="L21" i="8" s="1"/>
  <c r="H25" i="8"/>
  <c r="I25" i="8"/>
  <c r="J25" i="8"/>
  <c r="K25" i="8"/>
  <c r="L25" i="8"/>
  <c r="M25" i="8"/>
  <c r="O25" i="8"/>
  <c r="P25" i="8"/>
  <c r="Q25" i="8"/>
  <c r="R25" i="8"/>
  <c r="R21" i="8" l="1"/>
  <c r="Q21" i="8"/>
  <c r="H27" i="8"/>
  <c r="N41" i="27" l="1"/>
  <c r="N57" i="27"/>
  <c r="J51" i="27"/>
  <c r="L51" i="27" s="1"/>
  <c r="J50" i="27"/>
  <c r="L50" i="27" s="1"/>
  <c r="M50" i="27" s="1"/>
  <c r="J37" i="27"/>
  <c r="L37" i="27" s="1"/>
  <c r="J36" i="27"/>
  <c r="L36" i="27" s="1"/>
  <c r="M36" i="27" s="1"/>
  <c r="R11" i="8"/>
  <c r="R12" i="8"/>
  <c r="M37" i="27" l="1"/>
  <c r="R37" i="27" s="1"/>
  <c r="M51" i="27"/>
  <c r="M57" i="27" s="1"/>
  <c r="R50" i="27"/>
  <c r="R36" i="27"/>
  <c r="M41" i="27" l="1"/>
  <c r="R51" i="27"/>
  <c r="H57" i="27"/>
  <c r="J8" i="30" l="1"/>
  <c r="J15" i="30" s="1"/>
  <c r="H14" i="8"/>
  <c r="E8" i="30"/>
  <c r="L8" i="30"/>
  <c r="K8" i="30"/>
  <c r="M14" i="8"/>
  <c r="N14" i="8"/>
  <c r="P11" i="8"/>
  <c r="P12" i="8"/>
  <c r="N23" i="8" l="1"/>
  <c r="N26" i="8"/>
  <c r="M26" i="8"/>
  <c r="M23" i="8"/>
  <c r="H26" i="8"/>
  <c r="H23" i="8"/>
  <c r="J33" i="27"/>
  <c r="J32" i="27" l="1"/>
  <c r="N62" i="27" l="1"/>
  <c r="M8" i="30"/>
  <c r="M15" i="30" s="1"/>
  <c r="G7" i="30"/>
  <c r="J13" i="8"/>
  <c r="L13" i="8" s="1"/>
  <c r="O57" i="27"/>
  <c r="Q57" i="27"/>
  <c r="J29" i="27"/>
  <c r="L29" i="27" s="1"/>
  <c r="J30" i="27"/>
  <c r="L30" i="27" s="1"/>
  <c r="J31" i="27"/>
  <c r="L31" i="27" s="1"/>
  <c r="L32" i="27"/>
  <c r="L33" i="27"/>
  <c r="J34" i="27"/>
  <c r="L34" i="27" s="1"/>
  <c r="J35" i="27"/>
  <c r="L35" i="27" s="1"/>
  <c r="J43" i="27"/>
  <c r="R13" i="8" l="1"/>
  <c r="P13" i="8"/>
  <c r="G8" i="30"/>
  <c r="R31" i="27"/>
  <c r="R30" i="27"/>
  <c r="R35" i="27"/>
  <c r="R34" i="27"/>
  <c r="R33" i="27"/>
  <c r="R29" i="27"/>
  <c r="R32" i="27"/>
  <c r="K16" i="30"/>
  <c r="K15" i="30"/>
  <c r="K12" i="30" l="1"/>
  <c r="N74" i="27"/>
  <c r="N66" i="27"/>
  <c r="Q66" i="27"/>
  <c r="N35" i="8" l="1"/>
  <c r="N65" i="27"/>
  <c r="N75" i="27" s="1"/>
  <c r="H61" i="27"/>
  <c r="H62" i="27" s="1"/>
  <c r="J28" i="27" l="1"/>
  <c r="L28" i="27" s="1"/>
  <c r="H65" i="27" l="1"/>
  <c r="J17" i="30"/>
  <c r="G15" i="30"/>
  <c r="E15" i="30"/>
  <c r="R28" i="27"/>
  <c r="J25" i="27"/>
  <c r="L25" i="27" s="1"/>
  <c r="J26" i="27"/>
  <c r="L26" i="27" s="1"/>
  <c r="J27" i="27"/>
  <c r="L27" i="27" s="1"/>
  <c r="I8" i="30" l="1"/>
  <c r="I15" i="30" s="1"/>
  <c r="H15" i="30" s="1"/>
  <c r="F15" i="30"/>
  <c r="F8" i="30"/>
  <c r="O8" i="30"/>
  <c r="H8" i="30" l="1"/>
  <c r="O15" i="30"/>
  <c r="N8" i="30"/>
  <c r="N15" i="30" s="1"/>
  <c r="J16" i="27"/>
  <c r="L16" i="27" s="1"/>
  <c r="R16" i="27" l="1"/>
  <c r="J45" i="27"/>
  <c r="L45" i="27" s="1"/>
  <c r="R45" i="27" l="1"/>
  <c r="L17" i="8"/>
  <c r="R17" i="8" s="1"/>
  <c r="L18" i="8"/>
  <c r="R18" i="8" s="1"/>
  <c r="J52" i="27" l="1"/>
  <c r="J53" i="27"/>
  <c r="J54" i="27"/>
  <c r="L11" i="30" l="1"/>
  <c r="E11" i="30"/>
  <c r="O14" i="30"/>
  <c r="N14" i="30"/>
  <c r="M14" i="30"/>
  <c r="L14" i="30"/>
  <c r="J14" i="30"/>
  <c r="I14" i="30"/>
  <c r="H14" i="30"/>
  <c r="G14" i="30"/>
  <c r="F14" i="30"/>
  <c r="E14" i="30"/>
  <c r="D14" i="30"/>
  <c r="J11" i="30"/>
  <c r="J12" i="30" s="1"/>
  <c r="G11" i="30"/>
  <c r="E16" i="30" l="1"/>
  <c r="E17" i="30" s="1"/>
  <c r="L12" i="30"/>
  <c r="L16" i="30"/>
  <c r="L17" i="30" s="1"/>
  <c r="G12" i="30"/>
  <c r="G16" i="30"/>
  <c r="G17" i="30" s="1"/>
  <c r="E12" i="30"/>
  <c r="C3" i="32" s="1"/>
  <c r="N11" i="30"/>
  <c r="F11" i="30"/>
  <c r="I11" i="30"/>
  <c r="I12" i="30" s="1"/>
  <c r="O11" i="30"/>
  <c r="F17" i="30" l="1"/>
  <c r="N12" i="30"/>
  <c r="N16" i="30"/>
  <c r="N17" i="30" s="1"/>
  <c r="M11" i="30"/>
  <c r="O12" i="30"/>
  <c r="F12" i="30"/>
  <c r="H12" i="30"/>
  <c r="F16" i="30"/>
  <c r="I16" i="30"/>
  <c r="H11" i="30"/>
  <c r="R27" i="27"/>
  <c r="M12" i="30" l="1"/>
  <c r="M16" i="30"/>
  <c r="M17" i="30" s="1"/>
  <c r="O16" i="30"/>
  <c r="H16" i="30"/>
  <c r="I17" i="30"/>
  <c r="H17" i="30" s="1"/>
  <c r="L54" i="27" l="1"/>
  <c r="L52" i="27"/>
  <c r="L53" i="27"/>
  <c r="R54" i="27" l="1"/>
  <c r="J19" i="8"/>
  <c r="P18" i="8" l="1"/>
  <c r="L19" i="8"/>
  <c r="Q19" i="8" l="1"/>
  <c r="Q22" i="8" s="1"/>
  <c r="Q27" i="8" s="1"/>
  <c r="Q35" i="8" s="1"/>
  <c r="R19" i="8"/>
  <c r="J9" i="8"/>
  <c r="L9" i="8" s="1"/>
  <c r="R9" i="8" s="1"/>
  <c r="J8" i="8"/>
  <c r="L8" i="8" s="1"/>
  <c r="R8" i="8" s="1"/>
  <c r="J7" i="8"/>
  <c r="L7" i="8" l="1"/>
  <c r="Q7" i="8" s="1"/>
  <c r="P9" i="8"/>
  <c r="R7" i="8" l="1"/>
  <c r="J17" i="27" l="1"/>
  <c r="L17" i="27" s="1"/>
  <c r="R17" i="27" l="1"/>
  <c r="J46" i="27"/>
  <c r="J55" i="27"/>
  <c r="J24" i="27"/>
  <c r="L24" i="27" s="1"/>
  <c r="J21" i="27"/>
  <c r="L21" i="27" s="1"/>
  <c r="H66" i="27"/>
  <c r="J44" i="27"/>
  <c r="P17" i="8" l="1"/>
  <c r="L55" i="27"/>
  <c r="R21" i="27"/>
  <c r="R24" i="27"/>
  <c r="J19" i="27"/>
  <c r="L19" i="27" s="1"/>
  <c r="J11" i="8"/>
  <c r="O61" i="27"/>
  <c r="M61" i="27"/>
  <c r="M62" i="27" s="1"/>
  <c r="C8" i="32" s="1"/>
  <c r="J60" i="27"/>
  <c r="L60" i="27" s="1"/>
  <c r="P60" i="27" s="1"/>
  <c r="J59" i="27"/>
  <c r="L44" i="27"/>
  <c r="M66" i="27"/>
  <c r="L46" i="27"/>
  <c r="J48" i="27"/>
  <c r="L48" i="27" s="1"/>
  <c r="L59" i="27" l="1"/>
  <c r="P59" i="27" s="1"/>
  <c r="P61" i="27" s="1"/>
  <c r="P74" i="27" s="1"/>
  <c r="J61" i="27"/>
  <c r="O74" i="27"/>
  <c r="O62" i="27"/>
  <c r="M74" i="27"/>
  <c r="R60" i="27"/>
  <c r="R55" i="27"/>
  <c r="R46" i="27"/>
  <c r="R44" i="27"/>
  <c r="R48" i="27"/>
  <c r="R19" i="27"/>
  <c r="L43" i="27"/>
  <c r="L61" i="27" l="1"/>
  <c r="R59" i="27"/>
  <c r="L74" i="27"/>
  <c r="Q61" i="27"/>
  <c r="Q74" i="27" s="1"/>
  <c r="R61" i="27"/>
  <c r="R74" i="27" s="1"/>
  <c r="R43" i="27"/>
  <c r="J16" i="8"/>
  <c r="L10" i="8"/>
  <c r="J12" i="8"/>
  <c r="J14" i="8" s="1"/>
  <c r="J47" i="27"/>
  <c r="J49" i="27"/>
  <c r="L49" i="27" s="1"/>
  <c r="J26" i="8" l="1"/>
  <c r="I26" i="8" s="1"/>
  <c r="L16" i="8"/>
  <c r="I14" i="8"/>
  <c r="R10" i="8"/>
  <c r="R14" i="8" s="1"/>
  <c r="P10" i="8"/>
  <c r="P14" i="8" s="1"/>
  <c r="P26" i="8" s="1"/>
  <c r="L14" i="8"/>
  <c r="J57" i="27"/>
  <c r="I57" i="27" s="1"/>
  <c r="H74" i="27"/>
  <c r="L47" i="27"/>
  <c r="L57" i="27" s="1"/>
  <c r="J6" i="27"/>
  <c r="J7" i="27"/>
  <c r="L7" i="27" s="1"/>
  <c r="J18" i="27"/>
  <c r="L18" i="27" s="1"/>
  <c r="K14" i="8" l="1"/>
  <c r="L26" i="8"/>
  <c r="K26" i="8" s="1"/>
  <c r="R26" i="8"/>
  <c r="J41" i="27"/>
  <c r="J62" i="27" s="1"/>
  <c r="K57" i="27"/>
  <c r="Q41" i="27"/>
  <c r="Q62" i="27" s="1"/>
  <c r="P57" i="27"/>
  <c r="L6" i="27"/>
  <c r="L41" i="27" s="1"/>
  <c r="R7" i="27"/>
  <c r="D73" i="27"/>
  <c r="M73" i="27" s="1"/>
  <c r="D72" i="27"/>
  <c r="M72" i="27" s="1"/>
  <c r="D71" i="27"/>
  <c r="M71" i="27" s="1"/>
  <c r="D70" i="27"/>
  <c r="M70" i="27" s="1"/>
  <c r="D69" i="27"/>
  <c r="M69" i="27" s="1"/>
  <c r="D68" i="27"/>
  <c r="M68" i="27" s="1"/>
  <c r="D67" i="27"/>
  <c r="M67" i="27" s="1"/>
  <c r="R64" i="27"/>
  <c r="Q64" i="27"/>
  <c r="P64" i="27"/>
  <c r="O64" i="27"/>
  <c r="M64" i="27"/>
  <c r="L64" i="27"/>
  <c r="K64" i="27"/>
  <c r="I64" i="27"/>
  <c r="H64" i="27"/>
  <c r="D64" i="27"/>
  <c r="R49" i="27"/>
  <c r="R47" i="27"/>
  <c r="R18" i="27"/>
  <c r="D25" i="8"/>
  <c r="D33" i="8"/>
  <c r="H33" i="8" s="1"/>
  <c r="D34" i="8"/>
  <c r="H34" i="8" s="1"/>
  <c r="D30" i="8"/>
  <c r="D31" i="8"/>
  <c r="H31" i="8" s="1"/>
  <c r="D32" i="8"/>
  <c r="H32" i="8" s="1"/>
  <c r="D28" i="8"/>
  <c r="D29" i="8"/>
  <c r="O14" i="8"/>
  <c r="O23" i="8" s="1"/>
  <c r="Q14" i="8"/>
  <c r="Q23" i="8" s="1"/>
  <c r="J20" i="8"/>
  <c r="J22" i="8" s="1"/>
  <c r="R57" i="27" l="1"/>
  <c r="J27" i="8"/>
  <c r="I27" i="8" s="1"/>
  <c r="I22" i="8"/>
  <c r="J23" i="8"/>
  <c r="C5" i="32" s="1"/>
  <c r="I29" i="8"/>
  <c r="R29" i="8"/>
  <c r="H29" i="8"/>
  <c r="J29" i="8"/>
  <c r="K29" i="8"/>
  <c r="L29" i="8"/>
  <c r="M29" i="8"/>
  <c r="H28" i="8"/>
  <c r="I28" i="8"/>
  <c r="J28" i="8"/>
  <c r="M28" i="8"/>
  <c r="R28" i="8"/>
  <c r="K28" i="8"/>
  <c r="L28" i="8"/>
  <c r="J30" i="8"/>
  <c r="K30" i="8"/>
  <c r="L30" i="8"/>
  <c r="H30" i="8"/>
  <c r="M30" i="8"/>
  <c r="R30" i="8"/>
  <c r="I30" i="8"/>
  <c r="L20" i="8"/>
  <c r="O66" i="27"/>
  <c r="R6" i="27"/>
  <c r="L66" i="27"/>
  <c r="M65" i="27"/>
  <c r="M75" i="27" s="1"/>
  <c r="I66" i="27"/>
  <c r="J66" i="27"/>
  <c r="O65" i="27"/>
  <c r="K32" i="8"/>
  <c r="M32" i="8"/>
  <c r="I32" i="8"/>
  <c r="L31" i="8"/>
  <c r="K34" i="8"/>
  <c r="M33" i="8"/>
  <c r="R32" i="8"/>
  <c r="L32" i="8"/>
  <c r="J32" i="8"/>
  <c r="R31" i="8"/>
  <c r="J31" i="8"/>
  <c r="M34" i="8"/>
  <c r="I34" i="8"/>
  <c r="R33" i="8"/>
  <c r="K33" i="8"/>
  <c r="I33" i="8"/>
  <c r="M31" i="8"/>
  <c r="K31" i="8"/>
  <c r="I31" i="8"/>
  <c r="H67" i="27"/>
  <c r="J67" i="27"/>
  <c r="L67" i="27"/>
  <c r="R67" i="27"/>
  <c r="H68" i="27"/>
  <c r="J68" i="27"/>
  <c r="L68" i="27"/>
  <c r="R68" i="27"/>
  <c r="H69" i="27"/>
  <c r="J69" i="27"/>
  <c r="L69" i="27"/>
  <c r="R69" i="27"/>
  <c r="H70" i="27"/>
  <c r="J70" i="27"/>
  <c r="L70" i="27"/>
  <c r="R70" i="27"/>
  <c r="H71" i="27"/>
  <c r="J71" i="27"/>
  <c r="L71" i="27"/>
  <c r="R71" i="27"/>
  <c r="H72" i="27"/>
  <c r="J72" i="27"/>
  <c r="L72" i="27"/>
  <c r="R72" i="27"/>
  <c r="H73" i="27"/>
  <c r="J73" i="27"/>
  <c r="L73" i="27"/>
  <c r="I67" i="27"/>
  <c r="K67" i="27"/>
  <c r="I68" i="27"/>
  <c r="K68" i="27"/>
  <c r="I69" i="27"/>
  <c r="K69" i="27"/>
  <c r="I70" i="27"/>
  <c r="K70" i="27"/>
  <c r="I71" i="27"/>
  <c r="K71" i="27"/>
  <c r="I72" i="27"/>
  <c r="K72" i="27"/>
  <c r="I73" i="27"/>
  <c r="K73" i="27"/>
  <c r="R34" i="8"/>
  <c r="L34" i="8"/>
  <c r="J34" i="8"/>
  <c r="L33" i="8"/>
  <c r="J33" i="8"/>
  <c r="R22" i="8" l="1"/>
  <c r="L22" i="8"/>
  <c r="I23" i="8"/>
  <c r="R41" i="27"/>
  <c r="R62" i="27" s="1"/>
  <c r="P41" i="27"/>
  <c r="P62" i="27" s="1"/>
  <c r="P66" i="27"/>
  <c r="L62" i="27"/>
  <c r="P22" i="8"/>
  <c r="P27" i="8" s="1"/>
  <c r="P35" i="8" s="1"/>
  <c r="H75" i="27"/>
  <c r="J35" i="8"/>
  <c r="M35" i="8"/>
  <c r="H35" i="8"/>
  <c r="I61" i="27"/>
  <c r="I74" i="27" s="1"/>
  <c r="J74" i="27"/>
  <c r="K66" i="27"/>
  <c r="O75" i="27"/>
  <c r="K61" i="27"/>
  <c r="K74" i="27" s="1"/>
  <c r="R66" i="27"/>
  <c r="L27" i="8" l="1"/>
  <c r="K27" i="8" s="1"/>
  <c r="K22" i="8"/>
  <c r="L23" i="8"/>
  <c r="K23" i="8" s="1"/>
  <c r="P23" i="8"/>
  <c r="R27" i="8"/>
  <c r="R23" i="8"/>
  <c r="P65" i="27"/>
  <c r="P75" i="27" s="1"/>
  <c r="I35" i="8"/>
  <c r="R65" i="27"/>
  <c r="L65" i="27"/>
  <c r="L75" i="27" s="1"/>
  <c r="R73" i="27"/>
  <c r="C7" i="32" l="1"/>
  <c r="L35" i="8"/>
  <c r="K35" i="8" s="1"/>
  <c r="R35" i="8"/>
  <c r="Q65" i="27"/>
  <c r="Q75" i="27" s="1"/>
  <c r="R75" i="27"/>
  <c r="C9" i="32" l="1"/>
  <c r="I41" i="27"/>
  <c r="I65" i="27" s="1"/>
  <c r="K41" i="27"/>
  <c r="J65" i="27"/>
  <c r="J75" i="27" s="1"/>
  <c r="I75" i="27" s="1"/>
  <c r="C6" i="32"/>
  <c r="I62" i="27" l="1"/>
  <c r="K62" i="27"/>
  <c r="K65" i="27"/>
  <c r="K75" i="27"/>
  <c r="C4"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Thoa K. - FNS</author>
    <author>Windows User</author>
    <author>Delehanty, Emily - FNS</author>
  </authors>
  <commentList>
    <comment ref="K6" authorId="0" shapeId="0" xr:uid="{00000000-0006-0000-0000-000001000000}">
      <text>
        <r>
          <rPr>
            <b/>
            <sz val="9"/>
            <color indexed="81"/>
            <rFont val="Tahoma"/>
            <family val="2"/>
          </rPr>
          <t xml:space="preserve">Hoang, Thoa K. - FNS
</t>
        </r>
        <r>
          <rPr>
            <sz val="11"/>
            <color indexed="81"/>
            <rFont val="Tahoma"/>
            <family val="2"/>
          </rPr>
          <t>PRAO instructed CNP to consider reading and reviewing handbooks, policy guidance, and instructions as reporting burden. Therefore, CNP is estimating that on average,  Sas will spend 3 hours per month reviewing materials, totally 36 hours annually</t>
        </r>
      </text>
    </comment>
    <comment ref="I21" authorId="1" shapeId="0" xr:uid="{00000000-0006-0000-0000-000007000000}">
      <text>
        <r>
          <rPr>
            <b/>
            <sz val="9"/>
            <color indexed="81"/>
            <rFont val="Tahoma"/>
            <family val="2"/>
          </rPr>
          <t xml:space="preserve">bkowtha:
</t>
        </r>
        <r>
          <rPr>
            <sz val="9"/>
            <color indexed="81"/>
            <rFont val="Tahoma"/>
            <family val="2"/>
          </rPr>
          <t xml:space="preserve">10% of average number sponsors </t>
        </r>
      </text>
    </comment>
    <comment ref="I24" authorId="0" shapeId="0" xr:uid="{00000000-0006-0000-0000-000008000000}">
      <text>
        <r>
          <rPr>
            <b/>
            <sz val="9"/>
            <color indexed="81"/>
            <rFont val="Tahoma"/>
            <family val="2"/>
          </rPr>
          <t>Hoang, Thoa K. - FNS:</t>
        </r>
        <r>
          <rPr>
            <sz val="9"/>
            <color indexed="81"/>
            <rFont val="Tahoma"/>
            <family val="2"/>
          </rPr>
          <t xml:space="preserve">
based on CACFP statistics, about 5% of average sponsors [(5,524/53=104) x .05=5.2] FNS is rounding down to 5</t>
        </r>
      </text>
    </comment>
    <comment ref="I28" authorId="0" shapeId="0" xr:uid="{00000000-0006-0000-0000-000009000000}">
      <text>
        <r>
          <rPr>
            <b/>
            <sz val="9"/>
            <color indexed="81"/>
            <rFont val="Tahoma"/>
            <family val="2"/>
          </rPr>
          <t>Hoang, Thoa K. - FNS:</t>
        </r>
        <r>
          <rPr>
            <sz val="9"/>
            <color indexed="81"/>
            <rFont val="Tahoma"/>
            <family val="2"/>
          </rPr>
          <t xml:space="preserve">
On average, this is how many applications FNS estimate State agencies have to review</t>
        </r>
      </text>
    </comment>
    <comment ref="K29" authorId="2" shapeId="0" xr:uid="{00000000-0006-0000-0000-00000B00000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K43" authorId="2" shapeId="0" xr:uid="{00000000-0006-0000-0000-00001000000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Kowtha, Bramaramba - FNS</author>
    <author>Hoang, Thoa K. - FNS</author>
  </authors>
  <commentList>
    <comment ref="I7" authorId="0" shapeId="0" xr:uid="{00000000-0006-0000-0100-000002000000}">
      <text>
        <r>
          <rPr>
            <b/>
            <sz val="9"/>
            <color indexed="81"/>
            <rFont val="Tahoma"/>
            <family val="2"/>
          </rPr>
          <t>Kowtha, Bramaramba - FNS:</t>
        </r>
        <r>
          <rPr>
            <sz val="9"/>
            <color indexed="81"/>
            <rFont val="Tahoma"/>
            <family val="2"/>
          </rPr>
          <t xml:space="preserve">
average number of reveiws conducted by each SA per requirements. This is a general estimate. </t>
        </r>
      </text>
    </comment>
    <comment ref="I8" authorId="0" shapeId="0" xr:uid="{00000000-0006-0000-0100-000003000000}">
      <text>
        <r>
          <rPr>
            <b/>
            <sz val="9"/>
            <color indexed="81"/>
            <rFont val="Tahoma"/>
            <family val="2"/>
          </rPr>
          <t>Kowtha, Bramaramba - FNS:</t>
        </r>
        <r>
          <rPr>
            <sz val="9"/>
            <color indexed="81"/>
            <rFont val="Tahoma"/>
            <family val="2"/>
          </rPr>
          <t xml:space="preserve">
avg number</t>
        </r>
      </text>
    </comment>
    <comment ref="H19" authorId="1" shapeId="0" xr:uid="{00000000-0006-0000-0100-000006000000}">
      <text>
        <r>
          <rPr>
            <b/>
            <sz val="9"/>
            <color indexed="81"/>
            <rFont val="Tahoma"/>
            <family val="2"/>
          </rPr>
          <t>Hoang, Thoa K. - FNS:</t>
        </r>
        <r>
          <rPr>
            <sz val="9"/>
            <color indexed="81"/>
            <rFont val="Tahoma"/>
            <family val="2"/>
          </rPr>
          <t xml:space="preserve">
from the characteristic study, FNS knows that 38% of sponsors are closed enrolled or camps. Only camps or closed enrolled sponsors would collect eligiblity information. 5,524 was multiply by 38% to determine this number</t>
        </r>
      </text>
    </comment>
  </commentList>
</comments>
</file>

<file path=xl/sharedStrings.xml><?xml version="1.0" encoding="utf-8"?>
<sst xmlns="http://schemas.openxmlformats.org/spreadsheetml/2006/main" count="4459" uniqueCount="363">
  <si>
    <t xml:space="preserve">Reporting </t>
  </si>
  <si>
    <t>A</t>
  </si>
  <si>
    <t>B</t>
  </si>
  <si>
    <t>C = (A*B)</t>
  </si>
  <si>
    <t>D</t>
  </si>
  <si>
    <t>E= (C*D)</t>
  </si>
  <si>
    <t>F</t>
  </si>
  <si>
    <t>G =E-F</t>
  </si>
  <si>
    <t>Program Rule</t>
  </si>
  <si>
    <t>CFR Citation</t>
  </si>
  <si>
    <t>Title</t>
  </si>
  <si>
    <t>Form Number</t>
  </si>
  <si>
    <t>Estimated # Respondents</t>
  </si>
  <si>
    <t>Responses per Respondents</t>
  </si>
  <si>
    <t>Total Annual Records</t>
  </si>
  <si>
    <t>Estimated Avg. # of Hours Per Response</t>
  </si>
  <si>
    <t xml:space="preserve">Estimated Total Hours            </t>
  </si>
  <si>
    <t>Current OMB Approved Burden Hrs</t>
  </si>
  <si>
    <t>Previous Burden in Use Without Approval</t>
  </si>
  <si>
    <t>Due to Authorizing Statute</t>
  </si>
  <si>
    <t>Due to Program Adjustment</t>
  </si>
  <si>
    <t>Due to Program Change</t>
  </si>
  <si>
    <t>Total Difference</t>
  </si>
  <si>
    <t>State/Local/Tribal Governments</t>
  </si>
  <si>
    <t>SFSP</t>
  </si>
  <si>
    <t>225.3(b)</t>
  </si>
  <si>
    <t xml:space="preserve">SAs, by November 1 of each fiscal year, notify USDA if it intends to administer the Summer Food Service Program. The agreement shall contain an assurance that the State agency will comply with policy, instructions, guidance, and handbooks issued by FNS . </t>
  </si>
  <si>
    <t>225.4(a)</t>
  </si>
  <si>
    <t>SAs, by Feb. 15 of each year, submit to FNSRO a Program Management and Administration Plan for that fiscal year.</t>
  </si>
  <si>
    <t xml:space="preserve">225.6(b)(2) </t>
  </si>
  <si>
    <t xml:space="preserve">SAs inform potential sponsors of procedure for advance and administrative cost payments. </t>
  </si>
  <si>
    <t>225.6(h)(2)</t>
  </si>
  <si>
    <t>SAs develop a standard contract for use by sponsors and FSMCs</t>
  </si>
  <si>
    <t xml:space="preserve">225.7(c) </t>
  </si>
  <si>
    <t>SAs develop and make available to sponsor food specifications and model meal quality standards to be a part of all contracts between vended sponsors and FSMCs.</t>
  </si>
  <si>
    <t>225.7(d)</t>
  </si>
  <si>
    <t>SAs conduct program monitoring assistance, to include pre-approval visits, sponsor reviews, follow-up reviews, development of monitoring system, FSMC facility visits, development of forms, and corrective action.</t>
  </si>
  <si>
    <t>225.7(d)(2)</t>
  </si>
  <si>
    <t>SAs conduct program monitoring assistance for sites.</t>
  </si>
  <si>
    <t>225.7(f)</t>
  </si>
  <si>
    <t xml:space="preserve">SAs establish a financial management system to identify program costs and establish standards for sponsor recordkeeping and reporting. </t>
  </si>
  <si>
    <t>225.8(d)(1)</t>
  </si>
  <si>
    <t>SAs submit to FNSRO a list of names and addresses of potential private nonprofit organizations and for each site, the address, first day of operation, and estimated daily attendance by May 1 each year.</t>
  </si>
  <si>
    <t>225.8(d)(2)</t>
  </si>
  <si>
    <t>SAs, within 5 days of approval of sponsors, must notify FNSROs of sponsors, approved sites, locations, and days of operation and estimated daily attendance.</t>
  </si>
  <si>
    <t>225.9(b)(2)</t>
  </si>
  <si>
    <t>SAs prepare and submit a list sponsors eligible to receive commodities and daily number of eligible means to be served by each sponsor by June 1.</t>
  </si>
  <si>
    <t>225.9(d)(4)</t>
  </si>
  <si>
    <t xml:space="preserve">SAs forward reimbursements for valid claims. </t>
  </si>
  <si>
    <t>SAs arrange for audits of their own operations per 7 CFR Part 3015.</t>
  </si>
  <si>
    <t>225.12(a)</t>
  </si>
  <si>
    <t>SAs establish claims against sponsors and recover payment not properly payable.</t>
  </si>
  <si>
    <t>225.13 (a)</t>
  </si>
  <si>
    <t>SAs establish hearing appeal procedures.</t>
  </si>
  <si>
    <t>SAs make available to sponsors information on procurement standards.</t>
  </si>
  <si>
    <t>225.18(b)(2)</t>
  </si>
  <si>
    <t>SAs notify terminated sponsors in writing.</t>
  </si>
  <si>
    <t>225.15(j)</t>
  </si>
  <si>
    <t>SAs that plan to use or disclose information in ways not permitted must obtain written consent form parent/guardian.</t>
  </si>
  <si>
    <t>225.15(k)</t>
  </si>
  <si>
    <t>SAs should enter into written agreement with party requesting disclosure information.</t>
  </si>
  <si>
    <t>225.8(b)</t>
  </si>
  <si>
    <t>SAs submit to FNS a final report on SFSP operations for each month of operations</t>
  </si>
  <si>
    <t>FNS-418</t>
  </si>
  <si>
    <t xml:space="preserve">The State agency must review sponsors and sites to ensure compliance with Program regulations. Per policy guidance, State agencies must validate 100% of claims for sponsors under review. </t>
  </si>
  <si>
    <t xml:space="preserve">225.6(c)(1), 225.6(c)(4), 225.14(a), 225.14(c) </t>
  </si>
  <si>
    <t xml:space="preserve">Sponsors submit written application to SAs for participation in SFSP. The sponsor must demonstrates financial and administrative capability for Program operations and accepts final financial and administrative responsibility for total Program operations at all sites at which it proposes to conduct a food service. In order to do so, sponsors must comply with policy, instructions, guidance, and handbooks issued by FNS . </t>
  </si>
  <si>
    <t>225.6(c)(2)</t>
  </si>
  <si>
    <t>New sponsors, new sites, and, as determined by the State agency, sponsors and sites which have experienced significent operational problems, must  submit site information for each site where a food service operation is proposed.</t>
  </si>
  <si>
    <t>225.6(c)(3)</t>
  </si>
  <si>
    <t>Experienced sponsors and experienced sites must  submit site information for each site where a food service operation is proposed.</t>
  </si>
  <si>
    <t>225.6(e), 225.14(c)(7)</t>
  </si>
  <si>
    <t>Sponsors approved for participation in SFSP enter into written agreements with SAs to operate program in accordance with regulatory requirements.</t>
  </si>
  <si>
    <t>225.6(h)(2)(iii)</t>
  </si>
  <si>
    <t xml:space="preserve">Sponsors provide FSMC with a list of approved sites, along with the approved level for the number of meals which may be claimed for reimbursement for each site. </t>
  </si>
  <si>
    <t>225.6(h)(3)</t>
  </si>
  <si>
    <t>Sponsors submit requests to SAs for exception to unitizing requirement for certain components of a meal.</t>
  </si>
  <si>
    <t>225.6(h)(5), 225.6(h)(2)</t>
  </si>
  <si>
    <t>Sponsors submit to SAs copies of contracts with FSMC, bids received, and reason for selection on FSMC chosen.</t>
  </si>
  <si>
    <t xml:space="preserve">  225.15(d)(2)</t>
  </si>
  <si>
    <t>Sponsors must visit each of their sites at least once during the first week of operation under the Program.</t>
  </si>
  <si>
    <t>225.15(d)(3)</t>
  </si>
  <si>
    <t>Sponsors must review food service operations for all sites at least once during the first 4 weeks of Program operations, and thereafter maintain a reasonable level of monitoring.</t>
  </si>
  <si>
    <t>225.16(a)</t>
  </si>
  <si>
    <t>Within two weeks of receiving notification of their approval, sponsors shall submit to the State agency a copy of their letter advising the appropriate health department of their intention to provide a food service during a specific period at specific sites.</t>
  </si>
  <si>
    <t>State/Local/Tribal Governments Total</t>
  </si>
  <si>
    <t>Businessess (Non-profit Institutions and Camps)</t>
  </si>
  <si>
    <t>HHFKA requires permanent agreements deleting the annual submission</t>
  </si>
  <si>
    <t>Sponsors that plan to use or disclose info in ways not permitted by law must obtain written consent from parent/guardian.</t>
  </si>
  <si>
    <t>Sponsors should enter into written agreement with the party eligibility information.</t>
  </si>
  <si>
    <t>225.6(c)(5)</t>
  </si>
  <si>
    <t>Camps submit copy of hearing procedures.</t>
  </si>
  <si>
    <t>Camps and other distribute free meal applications to children enrolled in SFSP.</t>
  </si>
  <si>
    <t>Businessess (Non-profit Institutions and Camps) Totals</t>
  </si>
  <si>
    <t>Households</t>
  </si>
  <si>
    <t>225.15(f)</t>
  </si>
  <si>
    <t>Households read instructions, complete free meal and return to camps and sites.</t>
  </si>
  <si>
    <t>Households provide written consent for sponsors to use or disclose information.</t>
  </si>
  <si>
    <t xml:space="preserve">Household Totals </t>
  </si>
  <si>
    <t xml:space="preserve"> Total Reporting Burden</t>
  </si>
  <si>
    <t>Number of Responses</t>
  </si>
  <si>
    <t>SLT burden</t>
  </si>
  <si>
    <t>Business burden</t>
  </si>
  <si>
    <t>Household burden</t>
  </si>
  <si>
    <t xml:space="preserve">Total </t>
  </si>
  <si>
    <t xml:space="preserve">Recordkeeping </t>
  </si>
  <si>
    <t>Estimated # Recordkeepers</t>
  </si>
  <si>
    <t>Records Per Recordkeeper</t>
  </si>
  <si>
    <t>Estimated Avg. # of Hours Per Record</t>
  </si>
  <si>
    <t>Due to an adjustment</t>
  </si>
  <si>
    <t>Due to program change</t>
  </si>
  <si>
    <t>225.8 (a), 225.7(d)(5), 225.13(d)</t>
  </si>
  <si>
    <t>SAs maintain complete and accurate accounting records appeals for three years.</t>
  </si>
  <si>
    <t>1.  Reviews</t>
  </si>
  <si>
    <t>2.  Appeals</t>
  </si>
  <si>
    <t>3.  Accounting</t>
  </si>
  <si>
    <t>SAs that plan to use or disclose information in ways not permitted must obtain written consent parent/guardian.</t>
  </si>
  <si>
    <t>SA should enter into written agreement with party requesting disclosure information.</t>
  </si>
  <si>
    <t>225.18(i)(2)</t>
  </si>
  <si>
    <t>SA documents the process used to determine the data and report that process to FNS on or before March 1 of each year.</t>
  </si>
  <si>
    <t>225.15 (c), 225.15 (a), 225.15(g)</t>
  </si>
  <si>
    <t>Sponsors must maintain records which justify all costs and meals claimed.</t>
  </si>
  <si>
    <t>Businessess (Non-profit Institutions and camps)</t>
  </si>
  <si>
    <t>Sponsors should enter into written agreement with the party requesting eligibility information</t>
  </si>
  <si>
    <t>225.16(b)(1)</t>
  </si>
  <si>
    <t>Camps and sponsors must maintain copies of the documentation establishing the eligibility of child receiving meals and all other meal service requirement information.</t>
  </si>
  <si>
    <t>225.6(c)(5)(xii)</t>
  </si>
  <si>
    <t>Camps must maintain a written record of hearing for 3 years.</t>
  </si>
  <si>
    <t xml:space="preserve"> Total Recordkeeping Burden</t>
  </si>
  <si>
    <t>Public Disclosure</t>
  </si>
  <si>
    <t>Disclosures Per Respondent</t>
  </si>
  <si>
    <t>Total Annual Disclosures</t>
  </si>
  <si>
    <t>Estimated Avg. # of Hours Per Disclosure</t>
  </si>
  <si>
    <t>Due to a program change</t>
  </si>
  <si>
    <t>225.15(e)</t>
  </si>
  <si>
    <t>Per policy guidance, State agency can issue a media release on behalf of the sponsor.</t>
  </si>
  <si>
    <t>Each sponsor shall annually announce in the media serving the area from which it draws its attendance the availability of free meals</t>
  </si>
  <si>
    <t>State/Local/Tribal Governments Totals</t>
  </si>
  <si>
    <t xml:space="preserve"> Total Public Disclosure Burden</t>
  </si>
  <si>
    <t>225.16(f)(3)</t>
  </si>
  <si>
    <t>Summer Food Service Program Sponsors maintain documentation demonstrating that service sites qualify for the menu planning option to serve vegetables to meet the grains requirement by serving primarily American Indian and Alaska Native children.</t>
  </si>
  <si>
    <t xml:space="preserve">SUMMARY OF BURDEN RECORDKEEPING &amp; REPORTING </t>
  </si>
  <si>
    <t>TOTAL NO. RESPONDENTS</t>
  </si>
  <si>
    <t>AVERAGE NO. RESPONSES PER RESPONDENT</t>
  </si>
  <si>
    <t>TOTAL ANNUAL RESPONSES</t>
  </si>
  <si>
    <t>AVERAGE HOURS PER RESPONSE</t>
  </si>
  <si>
    <t>TOTAL BURDEN HOURS WITH REVISION</t>
  </si>
  <si>
    <t>CURRENT OMB INVENTORY</t>
  </si>
  <si>
    <t>NEW BURDEN REQUESTED</t>
  </si>
  <si>
    <t>Notes</t>
  </si>
  <si>
    <t>Previously Approved ICR</t>
  </si>
  <si>
    <t>Review of Regulations</t>
  </si>
  <si>
    <t>Data and Sources</t>
  </si>
  <si>
    <t>Legend</t>
  </si>
  <si>
    <t>Enter Data</t>
  </si>
  <si>
    <t>Calculation; Do not enter data</t>
  </si>
  <si>
    <t>Item</t>
  </si>
  <si>
    <t>Estimate in Previously Approved ICR</t>
  </si>
  <si>
    <t>Updated Estimate</t>
  </si>
  <si>
    <t>Difference in Estimate</t>
  </si>
  <si>
    <t>Number</t>
  </si>
  <si>
    <t>Data Source</t>
  </si>
  <si>
    <t>Business Level</t>
  </si>
  <si>
    <t>Percent of sponsors that are new (in their first year of operation).</t>
  </si>
  <si>
    <t>n/a</t>
  </si>
  <si>
    <r>
      <t xml:space="preserve">From the (unpublished) </t>
    </r>
    <r>
      <rPr>
        <i/>
        <sz val="11"/>
        <color theme="1"/>
        <rFont val="Calibri"/>
        <family val="2"/>
        <scheme val="minor"/>
      </rPr>
      <t>Evaluation of the Summer Food Service Program (SFSP) Participant Characteristics Study, 2017 Final Report (Table D-1)</t>
    </r>
    <r>
      <rPr>
        <sz val="11"/>
        <color theme="1"/>
        <rFont val="Calibri"/>
        <family val="2"/>
        <scheme val="minor"/>
      </rPr>
      <t>.</t>
    </r>
  </si>
  <si>
    <r>
      <t xml:space="preserve">This ICR's baseline number of respondents, responses per respondent, and hours per response are taken primarily from the December 2023 ICR prepared for </t>
    </r>
    <r>
      <rPr>
        <i/>
        <sz val="11"/>
        <color theme="1"/>
        <rFont val="Calibri"/>
        <family val="2"/>
        <scheme val="minor"/>
      </rPr>
      <t xml:space="preserve">Establishing the Summer EBT Program and Rural Non-Congregate Option in the Summer Meal Programs, Interim Final Rule </t>
    </r>
    <r>
      <rPr>
        <sz val="11"/>
        <color theme="1"/>
        <rFont val="Calibri"/>
        <family val="2"/>
        <scheme val="minor"/>
      </rPr>
      <t>("Summer IFR")</t>
    </r>
    <r>
      <rPr>
        <i/>
        <sz val="11"/>
        <color theme="1"/>
        <rFont val="Calibri"/>
        <family val="2"/>
        <scheme val="minor"/>
      </rPr>
      <t>.</t>
    </r>
    <r>
      <rPr>
        <sz val="11"/>
        <color theme="1"/>
        <rFont val="Calibri"/>
        <family val="2"/>
        <scheme val="minor"/>
      </rPr>
      <t xml:space="preserve"> For some burden estimates, we have better data avilable today. Nevertheless, we use the Summer IFR baselines without change. FNS will make adjustments for changes in actual program operations, using state-reported administrative data, the next time that the agency renews the ICR for SFSP.</t>
    </r>
  </si>
  <si>
    <t>confirmed as best source 09/05/25</t>
  </si>
  <si>
    <t>Percent of sponsors that are new or have experienced significant operational problems.</t>
  </si>
  <si>
    <t>2018 close out data from the regions showed that around 19.31% of sponsors are new or have experienced significant operatinal problems.
(This is from a note in the "Reporting" tab, cell H69 from Thoa. We'll still use Thoa's figure until the SFSP renewal.)</t>
  </si>
  <si>
    <t>For renewal, we need an updated number. This cannot be found in NDB. Must come from ROs.</t>
  </si>
  <si>
    <t>Replace this with SFSP renewal by checking with ROs on next SFSP NO-RO call</t>
  </si>
  <si>
    <t>Update with SFSP renewal ONLY!</t>
  </si>
  <si>
    <t>TBD</t>
  </si>
  <si>
    <t>Percent of sponsors that participate in the Child and Adult Care Food Program (CACFP) or the NSLP/SBP.</t>
  </si>
  <si>
    <r>
      <t xml:space="preserve">From the </t>
    </r>
    <r>
      <rPr>
        <i/>
        <sz val="11"/>
        <color theme="1"/>
        <rFont val="Calibri"/>
        <family val="2"/>
        <scheme val="minor"/>
      </rPr>
      <t>Evaluation of the Summer Food Service Program (SFSP) Participant Characteristics Study, 2017 Final Report (Table C-23 and Appendix Table B-15)</t>
    </r>
    <r>
      <rPr>
        <sz val="11"/>
        <color theme="1"/>
        <rFont val="Calibri"/>
        <family val="2"/>
        <scheme val="minor"/>
      </rPr>
      <t>. SEE NOTES COLUMN.</t>
    </r>
  </si>
  <si>
    <t>Appendix Table B-15 says 37.9% of SFSP sponsors participated in another nutrition program. Table C-23 lists the other programs. Unfortunately, C-23 categories overlap, so they're not additive. Since the biggest ones (by far) are CACFP, NSLP, and SBP, we can assume that almost all of the 37.9% of SFSP sponsors participate in one of those programs. It results in a bit of an overstatement, but it is reasonable.</t>
  </si>
  <si>
    <t>Fixed from earlier version of IFR ICR. Previously misread the study table. Not used in &amp; does not affect SFSP baseline.</t>
  </si>
  <si>
    <t>Percent of CACFP and NSLP/SBP sponsors that the state reviews each year. Sponsors in NSLP/SBP are reviewed on a 5-year schedule. Sponsors of CACFP programs are reviewed on a 3-year schedule.</t>
  </si>
  <si>
    <t>We do not know how many of these sponsors operate NSLP or CACFP. As a rough estimate, let's assume that this roup, as a whole, is reviewed by the state roughly once every 4 years.</t>
  </si>
  <si>
    <t>new as of
09-08-25</t>
  </si>
  <si>
    <t>Percent of sites that are rural sites</t>
  </si>
  <si>
    <t>Calc: National Database, "Ln 32 Col E - NO. of Rural Sites, Non Profit Private Sponsors" / "Ln 31 Col E - NO. of Sites, Non Profit Private Sponsors" for FY2022, data fields. Data current as of July 31, 2025.</t>
  </si>
  <si>
    <r>
      <rPr>
        <b/>
        <sz val="11"/>
        <color theme="5" tint="0.39997558519241921"/>
        <rFont val="Calibri"/>
        <family val="2"/>
        <scheme val="minor"/>
      </rPr>
      <t>NOT USED.</t>
    </r>
    <r>
      <rPr>
        <sz val="11"/>
        <color theme="0" tint="-0.499984740745262"/>
        <rFont val="Calibri"/>
        <family val="2"/>
        <scheme val="minor"/>
      </rPr>
      <t xml:space="preserve"> The 11-13-25 Summer IFR ICR relies on 2024 EAR survey for rural sites.</t>
    </r>
  </si>
  <si>
    <t>Number of sites, non-profit private sponsors</t>
  </si>
  <si>
    <t>Ln 31 Col E - No. of Sites, Non Profit Private Sponsors, FY 2024, NDB, July 31, 2025</t>
  </si>
  <si>
    <r>
      <rPr>
        <b/>
        <sz val="11"/>
        <color theme="5" tint="0.39997558519241921"/>
        <rFont val="Calibri"/>
        <family val="2"/>
        <scheme val="minor"/>
      </rPr>
      <t>NOT USED.</t>
    </r>
    <r>
      <rPr>
        <sz val="11"/>
        <color theme="0" tint="-0.499984740745262"/>
        <rFont val="Calibri"/>
        <family val="2"/>
        <scheme val="minor"/>
      </rPr>
      <t xml:space="preserve"> Updated NDB figure for summer 2024</t>
    </r>
  </si>
  <si>
    <t>Share of public agency sponsors that are SFAs</t>
  </si>
  <si>
    <r>
      <t xml:space="preserve">School sponsors </t>
    </r>
    <r>
      <rPr>
        <sz val="11"/>
        <color theme="0" tint="-0.499984740745262"/>
        <rFont val="Aptos Narrow"/>
        <family val="2"/>
      </rPr>
      <t>÷</t>
    </r>
    <r>
      <rPr>
        <sz val="11"/>
        <color theme="0" tint="-0.499984740745262"/>
        <rFont val="Calibri"/>
        <family val="2"/>
      </rPr>
      <t xml:space="preserve"> total public sponsors, 2024 (</t>
    </r>
    <r>
      <rPr>
        <sz val="11"/>
        <color theme="0" tint="-0.499984740745262"/>
        <rFont val="Calibri"/>
        <family val="2"/>
        <scheme val="minor"/>
      </rPr>
      <t>NDB)</t>
    </r>
  </si>
  <si>
    <r>
      <rPr>
        <b/>
        <sz val="11"/>
        <color theme="5" tint="0.39997558519241921"/>
        <rFont val="Calibri"/>
        <family val="2"/>
        <scheme val="minor"/>
      </rPr>
      <t>NOT USED.</t>
    </r>
    <r>
      <rPr>
        <sz val="11"/>
        <color theme="0" tint="-0.499984740745262"/>
        <rFont val="Calibri"/>
        <family val="2"/>
        <scheme val="minor"/>
      </rPr>
      <t xml:space="preserve"> Note that "school sponsors" in NDB include both public and private schools. States do not report only public school sponsors. However, well over 90% of SFAs are pubiv school SFAs, so using all school sponsors as a proxy for public school sponsors is reasonable (and it is all we have; it is just an estimate).</t>
    </r>
  </si>
  <si>
    <t>new as of 09-08-25</t>
  </si>
  <si>
    <t>Total number of sponsors</t>
  </si>
  <si>
    <t>Ln 30 Col F - No. of Sponsors,Total, FY 2018, NDB, accessed 2023</t>
  </si>
  <si>
    <t>2018 NDB figure used in ICR for Summer IFR. (If updated in July 2025 with 2018 NDB data, this would be 5,548. Make adjustment with 2025 or later data, not 2018, on renewal of SFSP ICR.)</t>
  </si>
  <si>
    <t>Update with SFSP renewal ONLY! Use 2024 or 2025 data (depending on what's most current when the SFSP baseline ICR is renewed).</t>
  </si>
  <si>
    <t>Sponsors that are new or have experienced significant operational problems.</t>
  </si>
  <si>
    <t>total sponsors x percent of sponsors that are new or that have significant operational problems</t>
  </si>
  <si>
    <t>formula</t>
  </si>
  <si>
    <t>Non-governmental sponsors (nonprofit instituions and camps)</t>
  </si>
  <si>
    <t>Non-governmental sponsors as a percent of total sponsors</t>
  </si>
  <si>
    <r>
      <t xml:space="preserve">non-governmental sponsors </t>
    </r>
    <r>
      <rPr>
        <sz val="11"/>
        <color theme="1"/>
        <rFont val="Aptos Narrow"/>
        <family val="2"/>
      </rPr>
      <t>÷</t>
    </r>
    <r>
      <rPr>
        <sz val="11"/>
        <color theme="1"/>
        <rFont val="Calibri"/>
        <family val="2"/>
      </rPr>
      <t xml:space="preserve"> total sponsors</t>
    </r>
  </si>
  <si>
    <t>Sponsors that are public agencies (not nonprofit institutions and camps)</t>
  </si>
  <si>
    <t>2018 NDB figure used in ICR for Summer IFR. (Updated in July 2025 with 2018 NDB data, this would be 3,338: 5,548-1,873-. Make adjustment on renewal of SFSP ICR.)</t>
  </si>
  <si>
    <t>Public agency sponsors as a percent of total sponsors</t>
  </si>
  <si>
    <r>
      <t xml:space="preserve">public agency sponsors </t>
    </r>
    <r>
      <rPr>
        <sz val="11"/>
        <color theme="1"/>
        <rFont val="Aptos Narrow"/>
        <family val="2"/>
      </rPr>
      <t>÷</t>
    </r>
    <r>
      <rPr>
        <sz val="11"/>
        <color theme="1"/>
        <rFont val="Calibri"/>
        <family val="2"/>
      </rPr>
      <t xml:space="preserve"> total sponsors</t>
    </r>
  </si>
  <si>
    <t>Number of rural sites under non-profit private sponsors that currently operate the Program in their State</t>
  </si>
  <si>
    <t>National Database, "Ln 32 Col E - No. of Rural Sites, Non Profit Private Sponsors"</t>
  </si>
  <si>
    <t>2022(?) NDB figure used in ICR for Summer IFR. (Updated in July 2025 with 2022 NDB data, this would be 3,154. It would have been 3,559 if we used FY 2024 data. Make adjustment on renewal of SFSP ICR.)</t>
  </si>
  <si>
    <t>Update with SFSP renewal. Use 2024 or 2025 data (depending on what's most current when the SFSP baseline ICR is renewed).</t>
  </si>
  <si>
    <t>Sponsors that are camps</t>
  </si>
  <si>
    <t>2018 NDB figure used in ICR for Summer IFR. (Updated in July 2025 with 2018 NDB data, this would be 337. Make adjustment on renewal of SFSP ICR.)</t>
  </si>
  <si>
    <t>State agencies</t>
  </si>
  <si>
    <t>Figure used in ICR for Summer IFR</t>
  </si>
  <si>
    <t>Percent of rural sites switching from congregate to non-congregate meal service</t>
  </si>
  <si>
    <t>Consultation with FNSROs.</t>
  </si>
  <si>
    <t>Figure used in ICR for Summer IFR. For the 2025 Non-Congregate Reform Proposed rule we continue to use this figure in cells in the burden formulas where it was used previously. For new calculations, we use the counts of noncongregate sponsors from the July 2024 EAR survey.</t>
  </si>
  <si>
    <t>Number of rural sites operating non-congregate meal service</t>
  </si>
  <si>
    <t>Calc: [Number of rural sites that currently operate the Program in their State] * [Percent of rural sites switching from congregate to non-congregate meal service]</t>
  </si>
  <si>
    <r>
      <rPr>
        <b/>
        <sz val="11"/>
        <color theme="5" tint="0.39997558519241921"/>
        <rFont val="Calibri"/>
        <family val="2"/>
        <scheme val="minor"/>
      </rPr>
      <t>NOT USED.</t>
    </r>
    <r>
      <rPr>
        <sz val="11"/>
        <color theme="0" tint="-0.499984740745262"/>
        <rFont val="Calibri"/>
        <family val="2"/>
        <scheme val="minor"/>
      </rPr>
      <t xml:space="preserve"> Figure used in ICR for Summer IFR</t>
    </r>
  </si>
  <si>
    <t xml:space="preserve">Percent of rural non-congregate sites utilizing the home delivery alternative service </t>
  </si>
  <si>
    <t>Number of rural non-congregate sites utilizing the home delivery alternative service</t>
  </si>
  <si>
    <t>Calc: [Number of rural sites operating non-congregate meal service] * [Percent of rural non-congregate sites utilizing the home delivery alternative service]</t>
  </si>
  <si>
    <t>Percent of sponsors that contract with FSMCs</t>
  </si>
  <si>
    <t xml:space="preserve">Based on the characteristic study from 2015, 34.93% of sponsors contract with an FSMC. </t>
  </si>
  <si>
    <t>Noncongregate sponsors July 2024 from unpublished FNS (EAR) survey: INCLUDES SSO</t>
  </si>
  <si>
    <r>
      <t xml:space="preserve">Table 1:
</t>
    </r>
    <r>
      <rPr>
        <b/>
        <sz val="11"/>
        <color theme="1"/>
        <rFont val="Calibri"/>
        <family val="2"/>
        <scheme val="minor"/>
      </rPr>
      <t>1,446 non-congregate sponsors (incl SSO)</t>
    </r>
    <r>
      <rPr>
        <sz val="11"/>
        <color theme="1"/>
        <rFont val="Calibri"/>
        <family val="2"/>
        <scheme val="minor"/>
      </rPr>
      <t xml:space="preserve">
1,144 SFSP (non-SSO) sponsors
836 SFSP SFA sponsors
73.1% of SFSP sponsors are SFAs
26.9% of SFSP sponsors are non-SFAs</t>
    </r>
  </si>
  <si>
    <t>Noncongregate SFSP (non-SSO) sponsors July 2024 from unpublished FNS (EAR) survey</t>
  </si>
  <si>
    <r>
      <t xml:space="preserve">Table 1:
</t>
    </r>
    <r>
      <rPr>
        <b/>
        <sz val="11"/>
        <color theme="1"/>
        <rFont val="Calibri"/>
        <family val="2"/>
        <scheme val="minor"/>
      </rPr>
      <t>1,446 non-congregate sponsors (incl SSO)</t>
    </r>
    <r>
      <rPr>
        <sz val="11"/>
        <color theme="1"/>
        <rFont val="Calibri"/>
        <family val="2"/>
        <scheme val="minor"/>
      </rPr>
      <t xml:space="preserve">
1,144 non-con SFSP (non-SSO) sponsors
836 non-con SFSP SFA sponsors
33 non-con SFSP non-SFA gov't sponsors
275 non-con private sponsors</t>
    </r>
  </si>
  <si>
    <t>SFA sponsors operating non-congregate meal service under SFSP, July 2024 from unpublished FNS (EAR) survey</t>
  </si>
  <si>
    <t>Non-SFA public sponsors operating non-congregate meal service under SFSP, July 2024 from unpublished FNS (EAR) survey</t>
  </si>
  <si>
    <t>Non-SFA private sponsors operating non-congregate meal service under SFSP, July 2024 from unpublished FNS (EAR) survey</t>
  </si>
  <si>
    <t>ASSUMPTION: If permitted, states will impose blanket restrictions on non-SFA public sponsor types that end up reducing non-SFA public sponsors by 5% (on average). This assumes VERY few states will impose blanket restrictions on any non-SFA public sponsor type. [NOTE: We're assuming that NO state will impose a blanket restriction on participation by SFA sponsors.]</t>
  </si>
  <si>
    <t>Optional state-issued blanket prohibition on non-SFA public sponsors from non-congregate service.</t>
  </si>
  <si>
    <t>assumption</t>
  </si>
  <si>
    <t>Reduction in non-SFA public sponsors due to optional state-imposed  blanket restrictions on public sponsors.</t>
  </si>
  <si>
    <t>non-SFA public sponsors x 5% in previous row</t>
  </si>
  <si>
    <t>ASSUMPTION: If permitted, states will impose blanket restrictions on non-government sponsor types that end up reducing non-government sponsors by 10% (on average). This assumes that few states will impose any blanket restrictions on non-gov't sponsor types.</t>
  </si>
  <si>
    <t>Optional state-issued blanket prohibition on non-government sponsors from non-congregate service.</t>
  </si>
  <si>
    <t>Reduction in private spnsors due to optional state-imposed  blanket restrictions on private sponsors.</t>
  </si>
  <si>
    <t>All non-SFA sponsors x 10% in previous row</t>
  </si>
  <si>
    <t>Technically, this should not include the public non-SFA sponsors, but the IFR ICR puts all non-SFA sponsors into the non-public group. We do the same here because the IFR ICR is part of our baseline and we should be consistent with our baseline methodology. Makes little difference.</t>
  </si>
  <si>
    <t>Non-congregate sites per non-congregate sponsor. July 2024 EAR survey.</t>
  </si>
  <si>
    <t>Table 1 July 2024 EAR survey</t>
  </si>
  <si>
    <r>
      <t xml:space="preserve">Non-congregate sites per non-congregate </t>
    </r>
    <r>
      <rPr>
        <b/>
        <sz val="11"/>
        <color theme="1"/>
        <rFont val="Calibri"/>
        <family val="2"/>
        <scheme val="minor"/>
      </rPr>
      <t>PUBLIC</t>
    </r>
    <r>
      <rPr>
        <sz val="11"/>
        <color theme="1"/>
        <rFont val="Calibri"/>
        <family val="2"/>
        <scheme val="minor"/>
      </rPr>
      <t xml:space="preserve"> sponsor. July 2024 EAR survey.</t>
    </r>
  </si>
  <si>
    <r>
      <t xml:space="preserve">Non-congregate sites per non-congregate </t>
    </r>
    <r>
      <rPr>
        <b/>
        <sz val="11"/>
        <color theme="1"/>
        <rFont val="Calibri"/>
        <family val="2"/>
        <scheme val="minor"/>
      </rPr>
      <t>PRIVATE</t>
    </r>
    <r>
      <rPr>
        <sz val="11"/>
        <color theme="1"/>
        <rFont val="Calibri"/>
        <family val="2"/>
        <scheme val="minor"/>
      </rPr>
      <t xml:space="preserve"> sponsor. July 2024 EAR survey.</t>
    </r>
  </si>
  <si>
    <t>Number of proposed (new) rural pockets submitted by sponsors to states (and reviewed by states) each year.</t>
  </si>
  <si>
    <r>
      <t xml:space="preserve">Email from Mimi Wu (CMPD) 09-15-25:
</t>
    </r>
    <r>
      <rPr>
        <i/>
        <sz val="11"/>
        <color theme="1"/>
        <rFont val="Calibri"/>
        <family val="2"/>
        <scheme val="minor"/>
      </rPr>
      <t>"For context, in 2024, FNS received 42 requests for rural pockets and approved only 6 of them. For Summer 2025, FNS received 13 requests and approved 2 (1 of which is a replacement for a site approved in 2024, meaning that only 5 of the 6 sites approved in 2024 operated in 2025)."</t>
    </r>
    <r>
      <rPr>
        <sz val="11"/>
        <color theme="1"/>
        <rFont val="Calibri"/>
        <family val="2"/>
        <scheme val="minor"/>
      </rPr>
      <t xml:space="preserve">  Going forward we assume an average of 10 rural pocket site requests per year.</t>
    </r>
  </si>
  <si>
    <r>
      <t xml:space="preserve">Rural pocket sites proposed by new and experienced </t>
    </r>
    <r>
      <rPr>
        <b/>
        <sz val="11"/>
        <color theme="1"/>
        <rFont val="Calibri"/>
        <family val="2"/>
        <scheme val="minor"/>
      </rPr>
      <t>PUBLIC</t>
    </r>
    <r>
      <rPr>
        <sz val="11"/>
        <color theme="1"/>
        <rFont val="Calibri"/>
        <family val="2"/>
        <scheme val="minor"/>
      </rPr>
      <t xml:space="preserve"> sponsors each year.</t>
    </r>
  </si>
  <si>
    <r>
      <t xml:space="preserve">Rural pocket sites proposed by new and experienced </t>
    </r>
    <r>
      <rPr>
        <b/>
        <sz val="11"/>
        <color theme="1"/>
        <rFont val="Calibri"/>
        <family val="2"/>
        <scheme val="minor"/>
      </rPr>
      <t>PRIVATE</t>
    </r>
    <r>
      <rPr>
        <sz val="11"/>
        <color theme="1"/>
        <rFont val="Calibri"/>
        <family val="2"/>
        <scheme val="minor"/>
      </rPr>
      <t xml:space="preserve"> sponsors each year.</t>
    </r>
  </si>
  <si>
    <t>Household Level</t>
  </si>
  <si>
    <t xml:space="preserve">Number of households that participate in the Program at a Non-Profit Private Sponsor site </t>
  </si>
  <si>
    <t>National Database, "Ln 33 Col F - Avg. Daily Atten of Spons Reptd Line 30,Total" for FY2018, data field. Data current as of July 13, 2023.</t>
  </si>
  <si>
    <t>Number of rural households that would participate at a rural non-congregate site.</t>
  </si>
  <si>
    <t>Figure used in 11-13-25 ICR for Summer IFR</t>
  </si>
  <si>
    <t>ADA residential camps</t>
  </si>
  <si>
    <t>ADA residential camps, FNS-418, NDB</t>
  </si>
  <si>
    <t>2018 NDB figure used in ICR for Summer IFR. (Updated in July 2025 with 2018 NDB data, this would be 59,008. Make adjustment on renewal of SFSP ICR.)</t>
  </si>
  <si>
    <t xml:space="preserve">Number of rural households that would have to file a form of written consent for participation </t>
  </si>
  <si>
    <t>Calc: [Number of rural households that would participate at asite] * [Percent of rural non-congregate sites utilizing the home delivery service option].</t>
  </si>
  <si>
    <t>Percent of sponsors that are closed enrolled or camps</t>
  </si>
  <si>
    <t>Note from old baseline spreadsheet says that this comes from one of CN's Characteristics Studies</t>
  </si>
  <si>
    <t>Update with SFSP renewal using NDB or CN study data</t>
  </si>
  <si>
    <t xml:space="preserve">225.18(k) </t>
  </si>
  <si>
    <t>State agencies must notify SFAs of fines and submit a copy of the notice to FNS.</t>
  </si>
  <si>
    <t>SFAs may appeal State agency's determination of fines. SFAs must submit to the State agency any pertinent information, explanation, or evidence addressing the Program violations identified by the State agency. Any SFA seeking to appeal the State agency determination must follow State agency appeal procedures. </t>
  </si>
  <si>
    <t>Most recent change to this line item is from the 2023 CN Integrity Final Rule (RIN 0584-AE08).</t>
  </si>
  <si>
    <t>CN Integrity Rule</t>
  </si>
  <si>
    <t>225.6 (i)</t>
  </si>
  <si>
    <t xml:space="preserve">State agency must consult with FNS prior to taking any action to terminate for convenience. </t>
  </si>
  <si>
    <t>225.7(d)(6), 225.7(e)</t>
  </si>
  <si>
    <t>SAs conduct inspections of food service management company. The SA shall establish an order of priority and promptly respond to compliants. SA may conduct inspections of self-preparation and vended sponsors' food preparation facilities.</t>
  </si>
  <si>
    <t>NATIONAL DATA BANK VERSION 8.2 PUBLIC USE</t>
  </si>
  <si>
    <t>07/31/2025</t>
  </si>
  <si>
    <t/>
  </si>
  <si>
    <t>SC2s - UP TO 50 VARIABLES - MONTHLY/ANNUAL DATA</t>
  </si>
  <si>
    <t>08:34 AM</t>
  </si>
  <si>
    <t>U.S. SUMMARY</t>
  </si>
  <si>
    <t>No. of Sponsors, School Sponsors</t>
  </si>
  <si>
    <t>No. of Sponsors, Gov't Sponsors</t>
  </si>
  <si>
    <t>No. of Sponsors, Residential Camps</t>
  </si>
  <si>
    <t>No. of Sponsors, National Youth Sports Prog</t>
  </si>
  <si>
    <t>No. of Sponsors, Non Profit Private Sponsors</t>
  </si>
  <si>
    <t>No. of Sponsors,Total
line 30F</t>
  </si>
  <si>
    <t>No. of Sites, School Sponsors</t>
  </si>
  <si>
    <t>No. of Sites, Gov't Sponsors</t>
  </si>
  <si>
    <t>No. of Sites, Residential Camps</t>
  </si>
  <si>
    <t>No. of Sites, National Youth Sports Prog</t>
  </si>
  <si>
    <t>No. of Sites, Non Profit Private Sponsors
line 31E</t>
  </si>
  <si>
    <t>No. of Sites,Total</t>
  </si>
  <si>
    <t>No of Rural  Sites,Non Profit Private Sponsors
line 32E</t>
  </si>
  <si>
    <t>ADA of Sponsors, Congregate, School Sponsors</t>
  </si>
  <si>
    <t>ADA of Sponsors, Congregate, Gov't Sponsors</t>
  </si>
  <si>
    <t>ADA of Sponsors, Congregate, Residential Camps</t>
  </si>
  <si>
    <t>ADA of Sponsors, Congregate, National Youth Sports Prg</t>
  </si>
  <si>
    <t>ADA of Sponsors, Congregate, Non Prof Private Spons</t>
  </si>
  <si>
    <t>ADA of Sponsors, Congregate,Total</t>
  </si>
  <si>
    <t>FY 2024</t>
  </si>
  <si>
    <t>FY 2023</t>
  </si>
  <si>
    <t>FY 2022</t>
  </si>
  <si>
    <t>FY 2021</t>
  </si>
  <si>
    <t>FY 2020</t>
  </si>
  <si>
    <t>FY 2019</t>
  </si>
  <si>
    <t>FY 2018</t>
  </si>
  <si>
    <t>FY 2017</t>
  </si>
  <si>
    <t>FY 2016</t>
  </si>
  <si>
    <t>FY 2015</t>
  </si>
  <si>
    <t>FY 2014</t>
  </si>
  <si>
    <t>FY 2013</t>
  </si>
  <si>
    <t>FY 2012</t>
  </si>
  <si>
    <t>FY 2011</t>
  </si>
  <si>
    <t>FY 2010</t>
  </si>
  <si>
    <t>FY 2009</t>
  </si>
  <si>
    <t>FY 2008</t>
  </si>
  <si>
    <t>FY 2007</t>
  </si>
  <si>
    <t>FY 2006</t>
  </si>
  <si>
    <t>FY 2005</t>
  </si>
  <si>
    <t>FY 2004</t>
  </si>
  <si>
    <t>FY 2003</t>
  </si>
  <si>
    <t>FY 2002</t>
  </si>
  <si>
    <t>FY 2001</t>
  </si>
  <si>
    <t>FY 2000</t>
  </si>
  <si>
    <t>FY 1999</t>
  </si>
  <si>
    <t>FY 1998</t>
  </si>
  <si>
    <t>FY 1997</t>
  </si>
  <si>
    <t>FY 1996</t>
  </si>
  <si>
    <t>FY 1995</t>
  </si>
  <si>
    <t>FY 1994</t>
  </si>
  <si>
    <t>FY 1993</t>
  </si>
  <si>
    <t>FY 1992</t>
  </si>
  <si>
    <t>FY 1991</t>
  </si>
  <si>
    <t>FY 1990</t>
  </si>
  <si>
    <t>FY 1989</t>
  </si>
  <si>
    <t>--</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</si>
  <si>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</si>
  <si>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</si>
  <si>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</si>
  <si>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</si>
  <si>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</si>
  <si>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</si>
  <si>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</si>
  <si>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</si>
  <si>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</si>
  <si>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</si>
  <si>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</si>
  <si>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</si>
  <si>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</si>
  <si>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</si>
  <si>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</si>
  <si>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</si>
  <si>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</si>
  <si>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</si>
  <si>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</si>
  <si>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</si>
  <si>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</si>
  <si>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</si>
  <si>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</si>
  <si>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</si>
  <si>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a  Automated system generated estimate
b  Budget analyst generated estimate</t>
  </si>
  <si>
    <t xml:space="preserve">Burden Chart for OMB Control Number 0584-0280, Merge with 0584-0610														</t>
  </si>
  <si>
    <t xml:space="preserve">State agency must consult with FNA prior to taking any action to terminate for convenience. </t>
  </si>
  <si>
    <t xml:space="preserve">SAs, by November 1 of each fiscal year, notify USDA if it intends to administer the Summer Food Service Program. The agreement shall contain an assurance that the State agency will comply with policy, instructions, guidance, and handbooks issued by FNA . </t>
  </si>
  <si>
    <t>SAs, by Feb. 15 of each year, submit to FNARO a Program Management and Administration Plan for that fiscal year.</t>
  </si>
  <si>
    <t xml:space="preserve">Sponsors submit written application to SAs for participation in SFSP. The sponsor must demonstrates financial and administrative capability for Program operations and accepts final financial and administrative responsibility for total Program operations at all sites at which it proposes to conduct a food service. In order to do so, sponsors must comply with policy, instructions, guidance, and handbooks issued by FNA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</si>
</sst>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_(* #,##0.0_);_(* \(#,##0.0\);_(* &quot;-&quot;??_);_(@_)"/>
    <numFmt numFmtId="166" formatCode="#,##0.00\ [$€-1];[Red]\-#,##0.00\ [$€-1]"/>
    <numFmt numFmtId="167" formatCode="0.0"/>
    <numFmt numFmtId="168" formatCode="_(* #,##0.000_);_(* \(#,##0.000\);_(* &quot;-&quot;??_);_(@_)"/>
    <numFmt numFmtId="169" formatCode="#,##0.0"/>
    <numFmt numFmtId="170" formatCode="0.0%"/>
    <numFmt numFmtId="171" formatCode="0.0000"/>
  </numFmts>
  <fonts count="51"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name val="Calibri"/>
      <family val="2"/>
      <scheme val="minor"/>
    </font>
    <font>
      <b/>
      <sz val="14"/>
      <color indexed="8"/>
      <name val="Calibri"/>
      <family val="2"/>
      <scheme val="minor"/>
    </font>
    <font>
      <sz val="11"/>
      <name val="Calibri"/>
      <family val="2"/>
      <scheme val="minor"/>
    </font>
    <font>
      <sz val="12"/>
      <color theme="1"/>
      <name val="Calibri"/>
      <family val="2"/>
      <scheme val="minor"/>
    </font>
    <font>
      <b/>
      <sz val="11"/>
      <name val="Calibri"/>
      <family val="2"/>
      <scheme val="minor"/>
    </font>
    <font>
      <sz val="11"/>
      <color theme="1"/>
      <name val="Calibri"/>
      <family val="2"/>
    </font>
    <font>
      <sz val="11"/>
      <name val="Calibri"/>
      <family val="2"/>
    </font>
    <font>
      <sz val="9"/>
      <color indexed="81"/>
      <name val="Tahoma"/>
      <family val="2"/>
    </font>
    <font>
      <b/>
      <sz val="9"/>
      <color indexed="81"/>
      <name val="Tahoma"/>
      <family val="2"/>
    </font>
    <font>
      <b/>
      <sz val="10"/>
      <color indexed="8"/>
      <name val="Calibri"/>
      <family val="2"/>
      <scheme val="minor"/>
    </font>
    <font>
      <sz val="10"/>
      <name val="Calibri"/>
      <family val="2"/>
    </font>
    <font>
      <sz val="10"/>
      <color theme="1"/>
      <name val="Calibri"/>
      <family val="2"/>
    </font>
    <font>
      <b/>
      <sz val="10"/>
      <color rgb="FFFF0000"/>
      <name val="Calibri"/>
      <family val="2"/>
      <scheme val="minor"/>
    </font>
    <font>
      <sz val="11"/>
      <color rgb="FFFF0000"/>
      <name val="Calibri"/>
      <family val="2"/>
      <scheme val="minor"/>
    </font>
    <font>
      <sz val="11"/>
      <color rgb="FFFF0000"/>
      <name val="Calibri"/>
      <family val="2"/>
    </font>
    <font>
      <sz val="11"/>
      <color theme="1"/>
      <name val="Calibri"/>
      <family val="2"/>
      <scheme val="minor"/>
    </font>
    <font>
      <sz val="12"/>
      <color indexed="8"/>
      <name val="Calibri"/>
      <family val="2"/>
      <scheme val="minor"/>
    </font>
    <font>
      <sz val="11"/>
      <color indexed="81"/>
      <name val="Tahoma"/>
      <family val="2"/>
    </font>
    <font>
      <b/>
      <sz val="11"/>
      <name val="Calibri"/>
      <family val="2"/>
    </font>
    <font>
      <sz val="10"/>
      <color theme="1"/>
      <name val="Calibri"/>
      <family val="2"/>
      <scheme val="minor"/>
    </font>
    <font>
      <sz val="12"/>
      <color theme="1"/>
      <name val="Times New Roman"/>
      <family val="1"/>
    </font>
    <font>
      <b/>
      <sz val="13"/>
      <color theme="1"/>
      <name val="Calibri"/>
      <family val="2"/>
      <scheme val="minor"/>
    </font>
    <font>
      <b/>
      <sz val="16"/>
      <color theme="1"/>
      <name val="Calibri"/>
      <family val="2"/>
      <scheme val="minor"/>
    </font>
    <font>
      <b/>
      <sz val="18"/>
      <color theme="1"/>
      <name val="Calibri"/>
      <family val="2"/>
      <scheme val="minor"/>
    </font>
    <font>
      <sz val="18"/>
      <color theme="1"/>
      <name val="Calibri"/>
      <family val="2"/>
      <scheme val="minor"/>
    </font>
    <font>
      <i/>
      <sz val="11"/>
      <color theme="1"/>
      <name val="Calibri"/>
      <family val="2"/>
      <scheme val="minor"/>
    </font>
    <font>
      <sz val="11"/>
      <color theme="0" tint="-0.499984740745262"/>
      <name val="Calibri"/>
      <family val="2"/>
      <scheme val="minor"/>
    </font>
    <font>
      <b/>
      <sz val="11"/>
      <color theme="5" tint="0.39997558519241921"/>
      <name val="Calibri"/>
      <family val="2"/>
      <scheme val="minor"/>
    </font>
    <font>
      <b/>
      <sz val="11"/>
      <color theme="0" tint="-0.499984740745262"/>
      <name val="Calibri"/>
      <family val="2"/>
      <scheme val="minor"/>
    </font>
    <font>
      <sz val="11"/>
      <color theme="0" tint="-0.499984740745262"/>
      <name val="Aptos Narrow"/>
      <family val="2"/>
    </font>
    <font>
      <sz val="11"/>
      <color theme="0" tint="-0.499984740745262"/>
      <name val="Calibri"/>
      <family val="2"/>
    </font>
    <font>
      <sz val="11"/>
      <color theme="1"/>
      <name val="Aptos Narrow"/>
      <family val="2"/>
    </font>
    <font>
      <sz val="11"/>
      <color rgb="FF000000"/>
      <name val="Calibri"/>
      <family val="2"/>
    </font>
    <font>
      <b/>
      <sz val="10"/>
      <name val="Calibri"/>
      <family val="2"/>
    </font>
    <font>
      <b/>
      <sz val="10"/>
      <color theme="1"/>
      <name val="Calibri"/>
      <family val="2"/>
      <scheme val="minor"/>
    </font>
    <font>
      <b/>
      <sz val="8"/>
      <name val="Arial"/>
      <family val="2"/>
    </font>
    <font>
      <sz val="8"/>
      <name val="Arial"/>
      <family val="2"/>
    </font>
    <font>
      <vertAlign val="superscript"/>
      <sz val="10"/>
      <name val="Arial"/>
      <family val="2"/>
    </font>
    <font>
      <b/>
      <vertAlign val="superscript"/>
      <sz val="8"/>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59999389629810485"/>
        <bgColor indexed="64"/>
      </patternFill>
    </fill>
    <fill>
      <patternFill patternType="solid">
        <fgColor rgb="FF95B3D7"/>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right/>
      <top/>
      <bottom style="medium">
        <color indexed="22"/>
      </bottom>
      <diagonal/>
    </border>
    <border>
      <left/>
      <right/>
      <top style="medium">
        <color indexed="22"/>
      </top>
      <bottom style="medium">
        <color indexed="22"/>
      </bottom>
      <diagonal/>
    </border>
    <border>
      <left/>
      <right/>
      <top style="thin">
        <color indexed="22"/>
      </top>
      <bottom/>
      <diagonal/>
    </border>
    <border>
      <left/>
      <right/>
      <top/>
      <bottom style="thin">
        <color indexed="22"/>
      </bottom>
      <diagonal/>
    </border>
    <border>
      <left/>
      <right/>
      <top style="medium">
        <color indexed="22"/>
      </top>
      <bottom/>
      <diagonal/>
    </border>
  </borders>
  <cellStyleXfs count="10">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7" fillId="0" borderId="0" applyFont="0" applyFill="0" applyBorder="0" applyAlignment="0" applyProtection="0"/>
    <xf numFmtId="9" fontId="27" fillId="0" borderId="0" applyFont="0" applyFill="0" applyBorder="0" applyAlignment="0" applyProtection="0"/>
  </cellStyleXfs>
  <cellXfs count="377">
    <xf numFmtId="0" fontId="0" fillId="0" borderId="0" xfId="0"/>
    <xf numFmtId="0" fontId="4" fillId="0" borderId="0" xfId="4" applyFont="1" applyAlignment="1">
      <alignment horizontal="center" vertical="center" wrapText="1"/>
    </xf>
    <xf numFmtId="0" fontId="7" fillId="2" borderId="2" xfId="1" applyFont="1" applyFill="1" applyBorder="1" applyAlignment="1">
      <alignment horizontal="center" vertical="center" wrapText="1"/>
    </xf>
    <xf numFmtId="0" fontId="9" fillId="0" borderId="8" xfId="4" applyFont="1" applyBorder="1" applyAlignment="1">
      <alignment horizontal="center"/>
    </xf>
    <xf numFmtId="0" fontId="9" fillId="0" borderId="9" xfId="4" applyFont="1" applyBorder="1" applyAlignment="1">
      <alignment horizontal="center"/>
    </xf>
    <xf numFmtId="0" fontId="10" fillId="0" borderId="9" xfId="4" applyFont="1" applyBorder="1" applyAlignment="1">
      <alignment horizontal="center"/>
    </xf>
    <xf numFmtId="0" fontId="11" fillId="0" borderId="9" xfId="4" applyFont="1" applyBorder="1" applyAlignment="1">
      <alignment horizontal="center"/>
    </xf>
    <xf numFmtId="0" fontId="11" fillId="0" borderId="10" xfId="4" applyFont="1" applyBorder="1" applyAlignment="1">
      <alignment horizontal="center"/>
    </xf>
    <xf numFmtId="43" fontId="6" fillId="0" borderId="11" xfId="3" applyFont="1" applyFill="1" applyBorder="1" applyAlignment="1" applyProtection="1">
      <alignment horizontal="center" vertical="center" wrapText="1"/>
      <protection locked="0"/>
    </xf>
    <xf numFmtId="0" fontId="7" fillId="4" borderId="11"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2" borderId="0" xfId="1" applyFont="1" applyFill="1" applyAlignment="1">
      <alignment horizontal="center" vertical="center" wrapText="1"/>
    </xf>
    <xf numFmtId="43" fontId="6" fillId="5" borderId="13" xfId="3" applyFont="1" applyFill="1" applyBorder="1" applyAlignment="1" applyProtection="1">
      <alignment horizontal="center" vertical="center"/>
    </xf>
    <xf numFmtId="43" fontId="6" fillId="5" borderId="14" xfId="3" applyFont="1" applyFill="1" applyBorder="1" applyAlignment="1" applyProtection="1">
      <alignment vertical="center" wrapText="1"/>
    </xf>
    <xf numFmtId="43" fontId="12" fillId="5" borderId="15" xfId="3" applyFont="1" applyFill="1" applyBorder="1" applyAlignment="1" applyProtection="1">
      <alignment horizontal="right" vertical="center"/>
    </xf>
    <xf numFmtId="43" fontId="6" fillId="5" borderId="15" xfId="3" applyFont="1" applyFill="1" applyBorder="1" applyAlignment="1" applyProtection="1">
      <alignment horizontal="center" vertical="center"/>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6" xfId="0" applyFont="1" applyFill="1" applyBorder="1" applyAlignment="1">
      <alignment horizontal="center" vertical="center" wrapText="1"/>
    </xf>
    <xf numFmtId="165" fontId="14" fillId="8" borderId="0" xfId="0" applyNumberFormat="1" applyFont="1" applyFill="1"/>
    <xf numFmtId="164" fontId="5" fillId="7" borderId="1" xfId="3" applyNumberFormat="1" applyFont="1" applyFill="1" applyBorder="1" applyAlignment="1" applyProtection="1">
      <alignment vertical="center"/>
    </xf>
    <xf numFmtId="0" fontId="15" fillId="6" borderId="24"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6" fillId="8" borderId="20" xfId="0" applyFont="1" applyFill="1" applyBorder="1" applyAlignment="1">
      <alignment horizontal="left"/>
    </xf>
    <xf numFmtId="0" fontId="1" fillId="0" borderId="1" xfId="0" applyFont="1" applyBorder="1"/>
    <xf numFmtId="0" fontId="18" fillId="0" borderId="1" xfId="1" applyFont="1" applyBorder="1" applyAlignment="1">
      <alignment vertical="center"/>
    </xf>
    <xf numFmtId="0" fontId="6" fillId="0" borderId="11" xfId="3" applyNumberFormat="1" applyFont="1" applyFill="1" applyBorder="1" applyAlignment="1" applyProtection="1">
      <alignment horizontal="center" vertical="center" wrapText="1"/>
      <protection locked="0"/>
    </xf>
    <xf numFmtId="3" fontId="5" fillId="0" borderId="1" xfId="3" applyNumberFormat="1" applyFont="1" applyFill="1" applyBorder="1" applyAlignment="1" applyProtection="1">
      <alignment vertical="center"/>
    </xf>
    <xf numFmtId="3" fontId="5" fillId="7" borderId="1" xfId="3" applyNumberFormat="1" applyFont="1" applyFill="1" applyBorder="1" applyAlignment="1" applyProtection="1">
      <alignment vertical="center"/>
    </xf>
    <xf numFmtId="39" fontId="6" fillId="5" borderId="15" xfId="3" applyNumberFormat="1" applyFont="1" applyFill="1" applyBorder="1" applyProtection="1"/>
    <xf numFmtId="0" fontId="6" fillId="5" borderId="13" xfId="3" applyNumberFormat="1" applyFont="1" applyFill="1" applyBorder="1" applyAlignment="1" applyProtection="1">
      <alignment horizontal="center" vertical="center"/>
    </xf>
    <xf numFmtId="0" fontId="6" fillId="5" borderId="14" xfId="3" applyNumberFormat="1" applyFont="1" applyFill="1" applyBorder="1" applyAlignment="1" applyProtection="1">
      <alignment vertical="center" wrapText="1"/>
    </xf>
    <xf numFmtId="0" fontId="12" fillId="5" borderId="15" xfId="3" applyNumberFormat="1" applyFont="1" applyFill="1" applyBorder="1" applyAlignment="1" applyProtection="1">
      <alignment horizontal="right" vertical="center"/>
    </xf>
    <xf numFmtId="0" fontId="6" fillId="5" borderId="15" xfId="3" applyNumberFormat="1" applyFont="1" applyFill="1" applyBorder="1" applyAlignment="1" applyProtection="1">
      <alignment horizontal="center" vertical="center"/>
    </xf>
    <xf numFmtId="37" fontId="6" fillId="5" borderId="15" xfId="3" applyNumberFormat="1" applyFont="1" applyFill="1" applyBorder="1" applyProtection="1"/>
    <xf numFmtId="2" fontId="1" fillId="0" borderId="1" xfId="0" applyNumberFormat="1" applyFont="1" applyBorder="1"/>
    <xf numFmtId="3" fontId="1" fillId="0" borderId="1" xfId="0" applyNumberFormat="1" applyFont="1" applyBorder="1"/>
    <xf numFmtId="37" fontId="1" fillId="0" borderId="1" xfId="0" applyNumberFormat="1" applyFont="1" applyBorder="1"/>
    <xf numFmtId="3" fontId="5" fillId="6" borderId="1" xfId="3" applyNumberFormat="1" applyFont="1" applyFill="1" applyBorder="1" applyAlignment="1" applyProtection="1">
      <alignment vertical="center"/>
    </xf>
    <xf numFmtId="0" fontId="6" fillId="6" borderId="1" xfId="3" applyNumberFormat="1" applyFont="1" applyFill="1" applyBorder="1" applyAlignment="1" applyProtection="1">
      <alignment horizontal="center" vertical="center" wrapText="1"/>
      <protection locked="0"/>
    </xf>
    <xf numFmtId="37" fontId="0" fillId="0" borderId="1" xfId="0" applyNumberFormat="1" applyBorder="1"/>
    <xf numFmtId="2" fontId="0" fillId="0" borderId="1" xfId="0" applyNumberFormat="1" applyBorder="1"/>
    <xf numFmtId="3" fontId="0" fillId="0" borderId="1" xfId="0" applyNumberFormat="1" applyBorder="1"/>
    <xf numFmtId="0" fontId="18" fillId="0" borderId="1" xfId="0" applyFont="1" applyBorder="1" applyAlignment="1">
      <alignment vertical="center" wrapText="1"/>
    </xf>
    <xf numFmtId="0" fontId="17" fillId="0" borderId="1" xfId="0" applyFont="1" applyBorder="1" applyAlignment="1">
      <alignment horizontal="right" vertical="center"/>
    </xf>
    <xf numFmtId="3" fontId="14" fillId="7" borderId="1" xfId="3" applyNumberFormat="1" applyFont="1" applyFill="1" applyBorder="1" applyAlignment="1" applyProtection="1">
      <alignment vertical="center"/>
    </xf>
    <xf numFmtId="0" fontId="0" fillId="0" borderId="1" xfId="0" applyBorder="1" applyAlignment="1">
      <alignment vertical="center"/>
    </xf>
    <xf numFmtId="1" fontId="6" fillId="7" borderId="1" xfId="3" applyNumberFormat="1" applyFont="1" applyFill="1" applyBorder="1" applyAlignment="1" applyProtection="1">
      <alignment horizontal="center" vertical="center"/>
    </xf>
    <xf numFmtId="0" fontId="6" fillId="7" borderId="1" xfId="3" applyNumberFormat="1" applyFont="1" applyFill="1" applyBorder="1" applyAlignment="1" applyProtection="1">
      <alignment horizontal="center" vertical="center" wrapText="1"/>
    </xf>
    <xf numFmtId="43" fontId="6" fillId="7" borderId="1" xfId="3" applyFont="1" applyFill="1" applyBorder="1" applyAlignment="1" applyProtection="1">
      <alignment horizontal="center" vertical="center" wrapText="1"/>
    </xf>
    <xf numFmtId="0" fontId="18" fillId="0" borderId="1" xfId="1" applyFont="1" applyBorder="1" applyAlignment="1">
      <alignment vertical="center" wrapText="1"/>
    </xf>
    <xf numFmtId="0" fontId="0" fillId="0" borderId="1" xfId="0" applyBorder="1" applyAlignment="1">
      <alignment vertical="center" wrapText="1"/>
    </xf>
    <xf numFmtId="0" fontId="14" fillId="0" borderId="0" xfId="0" applyFont="1"/>
    <xf numFmtId="37" fontId="18" fillId="0" borderId="1" xfId="6" applyNumberFormat="1" applyFont="1" applyFill="1" applyBorder="1" applyAlignment="1" applyProtection="1">
      <alignment vertical="center"/>
    </xf>
    <xf numFmtId="0" fontId="6" fillId="0" borderId="11" xfId="6" applyNumberFormat="1" applyFont="1" applyFill="1" applyBorder="1" applyAlignment="1" applyProtection="1">
      <alignment horizontal="center" vertical="center" wrapText="1"/>
      <protection locked="0"/>
    </xf>
    <xf numFmtId="37" fontId="14" fillId="0" borderId="1" xfId="6" applyNumberFormat="1" applyFont="1" applyFill="1" applyBorder="1" applyAlignment="1" applyProtection="1">
      <alignment vertical="center"/>
      <protection locked="0"/>
    </xf>
    <xf numFmtId="39" fontId="14" fillId="0" borderId="1" xfId="6" applyNumberFormat="1" applyFont="1" applyFill="1" applyBorder="1" applyAlignment="1" applyProtection="1">
      <alignment vertical="center"/>
      <protection locked="0"/>
    </xf>
    <xf numFmtId="3" fontId="18" fillId="0" borderId="5" xfId="1" applyNumberFormat="1" applyFont="1" applyBorder="1" applyAlignment="1">
      <alignment vertical="center"/>
    </xf>
    <xf numFmtId="3" fontId="18" fillId="0" borderId="1" xfId="1" applyNumberFormat="1" applyFont="1" applyBorder="1" applyAlignment="1">
      <alignment horizontal="right" vertical="center"/>
    </xf>
    <xf numFmtId="0" fontId="7" fillId="0" borderId="0" xfId="1" applyFont="1" applyAlignment="1">
      <alignment horizontal="center" vertical="center" wrapText="1"/>
    </xf>
    <xf numFmtId="0" fontId="6" fillId="0" borderId="33" xfId="3" applyNumberFormat="1" applyFont="1" applyFill="1" applyBorder="1" applyAlignment="1" applyProtection="1">
      <alignment horizontal="center" vertical="center" wrapText="1"/>
      <protection locked="0"/>
    </xf>
    <xf numFmtId="3" fontId="5" fillId="0" borderId="28" xfId="3" applyNumberFormat="1" applyFont="1" applyFill="1" applyBorder="1" applyAlignment="1" applyProtection="1">
      <alignment vertical="center"/>
    </xf>
    <xf numFmtId="3" fontId="23" fillId="0" borderId="28" xfId="0" applyNumberFormat="1" applyFont="1" applyBorder="1" applyAlignment="1">
      <alignment vertical="center"/>
    </xf>
    <xf numFmtId="0" fontId="22" fillId="0" borderId="1" xfId="0" applyFont="1" applyBorder="1" applyAlignment="1">
      <alignment vertical="center" wrapText="1"/>
    </xf>
    <xf numFmtId="0" fontId="22" fillId="0" borderId="1" xfId="0" applyFont="1" applyBorder="1" applyAlignment="1">
      <alignment vertical="center"/>
    </xf>
    <xf numFmtId="3" fontId="22" fillId="0" borderId="1" xfId="0" applyNumberFormat="1" applyFont="1" applyBorder="1" applyAlignment="1" applyProtection="1">
      <alignment vertical="center"/>
      <protection locked="0"/>
    </xf>
    <xf numFmtId="4" fontId="22" fillId="0" borderId="1" xfId="0" applyNumberFormat="1" applyFont="1" applyBorder="1" applyAlignment="1" applyProtection="1">
      <alignment vertical="center"/>
      <protection locked="0"/>
    </xf>
    <xf numFmtId="3" fontId="23" fillId="0" borderId="1" xfId="0" applyNumberFormat="1" applyFont="1" applyBorder="1" applyAlignment="1">
      <alignment vertical="center"/>
    </xf>
    <xf numFmtId="0" fontId="2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29" xfId="1" applyFont="1" applyBorder="1" applyAlignment="1">
      <alignment horizontal="left" vertical="top" wrapText="1"/>
    </xf>
    <xf numFmtId="4" fontId="1" fillId="0" borderId="1" xfId="0" applyNumberFormat="1" applyFont="1" applyBorder="1"/>
    <xf numFmtId="0" fontId="7" fillId="0" borderId="1" xfId="1" applyFont="1" applyBorder="1" applyAlignment="1">
      <alignment horizontal="left" vertical="top" wrapText="1"/>
    </xf>
    <xf numFmtId="0" fontId="7" fillId="0" borderId="1" xfId="1" applyFont="1" applyBorder="1" applyAlignment="1">
      <alignment horizontal="right" vertical="center" wrapText="1"/>
    </xf>
    <xf numFmtId="0" fontId="7" fillId="0" borderId="1" xfId="1" applyFont="1" applyBorder="1" applyAlignment="1">
      <alignment horizontal="right" wrapText="1"/>
    </xf>
    <xf numFmtId="37" fontId="14" fillId="0" borderId="1" xfId="3" applyNumberFormat="1" applyFont="1" applyFill="1" applyBorder="1" applyAlignment="1" applyProtection="1">
      <alignment vertical="center"/>
      <protection locked="0"/>
    </xf>
    <xf numFmtId="37" fontId="18" fillId="0" borderId="1" xfId="3" applyNumberFormat="1" applyFont="1" applyFill="1" applyBorder="1" applyAlignment="1" applyProtection="1">
      <alignment vertical="center"/>
    </xf>
    <xf numFmtId="3" fontId="18" fillId="0" borderId="1" xfId="1" applyNumberFormat="1" applyFont="1" applyBorder="1" applyAlignment="1">
      <alignment vertical="center"/>
    </xf>
    <xf numFmtId="1" fontId="5" fillId="0" borderId="1" xfId="3" applyNumberFormat="1" applyFont="1" applyFill="1" applyBorder="1" applyAlignment="1" applyProtection="1">
      <alignment vertical="center"/>
      <protection locked="0"/>
    </xf>
    <xf numFmtId="0" fontId="18" fillId="0" borderId="27" xfId="1" applyFont="1" applyBorder="1" applyAlignment="1">
      <alignment vertical="center" wrapText="1"/>
    </xf>
    <xf numFmtId="1" fontId="17" fillId="0" borderId="1" xfId="0" applyNumberFormat="1" applyFont="1" applyBorder="1" applyAlignment="1" applyProtection="1">
      <alignment vertical="center"/>
      <protection locked="0"/>
    </xf>
    <xf numFmtId="3" fontId="14" fillId="0" borderId="1" xfId="3" applyNumberFormat="1" applyFont="1" applyFill="1" applyBorder="1" applyAlignment="1" applyProtection="1">
      <alignment vertical="center"/>
    </xf>
    <xf numFmtId="3" fontId="17" fillId="0" borderId="1" xfId="0" applyNumberFormat="1" applyFont="1" applyBorder="1" applyAlignment="1">
      <alignment vertical="center"/>
    </xf>
    <xf numFmtId="0" fontId="1" fillId="0" borderId="0" xfId="0" applyFont="1"/>
    <xf numFmtId="0" fontId="18" fillId="0" borderId="2" xfId="0" applyFont="1" applyBorder="1" applyAlignment="1">
      <alignment vertical="center" wrapText="1"/>
    </xf>
    <xf numFmtId="37" fontId="6" fillId="5" borderId="16" xfId="3" applyNumberFormat="1" applyFont="1" applyFill="1" applyBorder="1" applyProtection="1"/>
    <xf numFmtId="0" fontId="0" fillId="0" borderId="0" xfId="0" applyAlignment="1">
      <alignment wrapText="1"/>
    </xf>
    <xf numFmtId="2" fontId="18" fillId="0" borderId="1" xfId="1" applyNumberFormat="1" applyFont="1" applyBorder="1" applyAlignment="1">
      <alignment horizontal="left" vertical="center" wrapText="1"/>
    </xf>
    <xf numFmtId="0" fontId="18" fillId="0" borderId="1" xfId="1" applyFont="1" applyBorder="1" applyAlignment="1">
      <alignment horizontal="left" vertical="center" wrapText="1"/>
    </xf>
    <xf numFmtId="0" fontId="25" fillId="0" borderId="0" xfId="0" applyFont="1"/>
    <xf numFmtId="0" fontId="6" fillId="0" borderId="1" xfId="3" applyNumberFormat="1" applyFont="1" applyFill="1" applyBorder="1" applyAlignment="1" applyProtection="1">
      <alignment horizontal="center" vertical="center" wrapText="1"/>
      <protection locked="0"/>
    </xf>
    <xf numFmtId="0" fontId="0" fillId="0" borderId="1" xfId="0" applyBorder="1" applyAlignment="1">
      <alignment horizontal="left" vertical="center" wrapText="1"/>
    </xf>
    <xf numFmtId="3" fontId="0" fillId="0" borderId="1" xfId="0" applyNumberFormat="1" applyBorder="1" applyAlignment="1" applyProtection="1">
      <alignment vertical="center" wrapText="1"/>
      <protection locked="0"/>
    </xf>
    <xf numFmtId="0" fontId="0" fillId="0" borderId="2" xfId="0" applyBorder="1" applyAlignment="1">
      <alignment vertical="center" wrapText="1"/>
    </xf>
    <xf numFmtId="0" fontId="0" fillId="0" borderId="1" xfId="0" applyBorder="1" applyAlignment="1">
      <alignment horizontal="left" vertical="top" wrapText="1"/>
    </xf>
    <xf numFmtId="4" fontId="5" fillId="7" borderId="1" xfId="3" applyNumberFormat="1" applyFont="1" applyFill="1" applyBorder="1" applyAlignment="1" applyProtection="1">
      <alignment vertical="center"/>
    </xf>
    <xf numFmtId="4" fontId="5" fillId="7" borderId="12" xfId="3" applyNumberFormat="1" applyFont="1" applyFill="1" applyBorder="1" applyAlignment="1" applyProtection="1">
      <alignment vertical="center"/>
    </xf>
    <xf numFmtId="4" fontId="5" fillId="6" borderId="1" xfId="3" applyNumberFormat="1" applyFont="1" applyFill="1" applyBorder="1" applyAlignment="1" applyProtection="1">
      <alignment vertical="center"/>
    </xf>
    <xf numFmtId="2" fontId="7" fillId="0" borderId="1" xfId="1" applyNumberFormat="1" applyFont="1" applyBorder="1" applyAlignment="1">
      <alignment horizontal="right" vertical="center" wrapText="1"/>
    </xf>
    <xf numFmtId="3" fontId="6" fillId="5" borderId="15" xfId="3" applyNumberFormat="1" applyFont="1" applyFill="1" applyBorder="1" applyProtection="1"/>
    <xf numFmtId="3" fontId="0" fillId="0" borderId="0" xfId="0" applyNumberFormat="1"/>
    <xf numFmtId="4" fontId="5" fillId="7" borderId="1" xfId="3" applyNumberFormat="1" applyFont="1" applyFill="1" applyBorder="1" applyAlignment="1" applyProtection="1">
      <alignment vertical="center"/>
      <protection locked="0"/>
    </xf>
    <xf numFmtId="0" fontId="16" fillId="8" borderId="1" xfId="0" applyFont="1" applyFill="1" applyBorder="1" applyAlignment="1">
      <alignment horizontal="left" wrapText="1"/>
    </xf>
    <xf numFmtId="165" fontId="14" fillId="8" borderId="1" xfId="0" applyNumberFormat="1" applyFont="1" applyFill="1" applyBorder="1"/>
    <xf numFmtId="39" fontId="14" fillId="8" borderId="1" xfId="0" applyNumberFormat="1" applyFont="1" applyFill="1" applyBorder="1"/>
    <xf numFmtId="37" fontId="14" fillId="8" borderId="1" xfId="0" applyNumberFormat="1" applyFont="1" applyFill="1" applyBorder="1"/>
    <xf numFmtId="164" fontId="14" fillId="8" borderId="1" xfId="0" applyNumberFormat="1" applyFont="1" applyFill="1" applyBorder="1"/>
    <xf numFmtId="0" fontId="16" fillId="8" borderId="1" xfId="0" applyFont="1" applyFill="1" applyBorder="1" applyAlignment="1">
      <alignment horizontal="left"/>
    </xf>
    <xf numFmtId="2" fontId="14" fillId="0" borderId="1" xfId="3" applyNumberFormat="1" applyFont="1" applyFill="1" applyBorder="1" applyAlignment="1" applyProtection="1">
      <alignment vertical="center"/>
    </xf>
    <xf numFmtId="1" fontId="18" fillId="0" borderId="5" xfId="1" applyNumberFormat="1" applyFont="1" applyBorder="1" applyAlignment="1">
      <alignment vertical="center"/>
    </xf>
    <xf numFmtId="1" fontId="18" fillId="0" borderId="5" xfId="3" applyNumberFormat="1" applyFont="1" applyFill="1" applyBorder="1" applyAlignment="1" applyProtection="1">
      <alignment vertical="center"/>
    </xf>
    <xf numFmtId="1" fontId="14" fillId="0" borderId="1" xfId="3" applyNumberFormat="1" applyFont="1" applyFill="1" applyBorder="1" applyAlignment="1" applyProtection="1">
      <alignment vertical="center"/>
    </xf>
    <xf numFmtId="164" fontId="5" fillId="6" borderId="1" xfId="3" applyNumberFormat="1" applyFont="1" applyFill="1" applyBorder="1" applyAlignment="1" applyProtection="1">
      <alignment horizontal="right" vertical="center"/>
    </xf>
    <xf numFmtId="43" fontId="14" fillId="8" borderId="1" xfId="0" applyNumberFormat="1" applyFont="1" applyFill="1" applyBorder="1"/>
    <xf numFmtId="0" fontId="15" fillId="6" borderId="34" xfId="0" applyFont="1" applyFill="1" applyBorder="1" applyAlignment="1">
      <alignment horizontal="center" vertical="center" wrapText="1"/>
    </xf>
    <xf numFmtId="0" fontId="15" fillId="6" borderId="35" xfId="0" applyFont="1" applyFill="1" applyBorder="1" applyAlignment="1">
      <alignment horizontal="center" vertical="center" wrapText="1"/>
    </xf>
    <xf numFmtId="0" fontId="28" fillId="6" borderId="36" xfId="1" applyFont="1" applyFill="1" applyBorder="1" applyAlignment="1">
      <alignment horizontal="center" vertical="center" wrapText="1"/>
    </xf>
    <xf numFmtId="168" fontId="14" fillId="8" borderId="1" xfId="0" applyNumberFormat="1" applyFont="1" applyFill="1" applyBorder="1"/>
    <xf numFmtId="4" fontId="0" fillId="0" borderId="1" xfId="0" applyNumberFormat="1" applyBorder="1"/>
    <xf numFmtId="169" fontId="5" fillId="6" borderId="1" xfId="3" applyNumberFormat="1" applyFont="1" applyFill="1" applyBorder="1" applyAlignment="1" applyProtection="1">
      <alignment vertical="center"/>
    </xf>
    <xf numFmtId="2" fontId="14" fillId="7" borderId="1" xfId="3" applyNumberFormat="1" applyFont="1" applyFill="1" applyBorder="1" applyAlignment="1" applyProtection="1">
      <alignment vertical="center"/>
    </xf>
    <xf numFmtId="2" fontId="5" fillId="7" borderId="1" xfId="3" applyNumberFormat="1" applyFont="1" applyFill="1" applyBorder="1" applyAlignment="1" applyProtection="1">
      <alignment vertical="center"/>
    </xf>
    <xf numFmtId="1" fontId="5" fillId="7" borderId="1" xfId="3" applyNumberFormat="1" applyFont="1" applyFill="1" applyBorder="1" applyAlignment="1" applyProtection="1">
      <alignment vertical="center"/>
    </xf>
    <xf numFmtId="0" fontId="18" fillId="0" borderId="1" xfId="0" applyFont="1" applyBorder="1" applyAlignment="1">
      <alignment horizontal="left" vertical="center" wrapText="1"/>
    </xf>
    <xf numFmtId="1" fontId="18" fillId="0" borderId="28" xfId="1" applyNumberFormat="1" applyFont="1" applyBorder="1" applyAlignment="1" applyProtection="1">
      <alignment vertical="center"/>
      <protection locked="0"/>
    </xf>
    <xf numFmtId="2" fontId="18" fillId="0" borderId="29" xfId="1" applyNumberFormat="1" applyFont="1" applyBorder="1" applyAlignment="1">
      <alignment vertical="center"/>
    </xf>
    <xf numFmtId="4" fontId="18" fillId="0" borderId="1" xfId="1" applyNumberFormat="1" applyFont="1" applyBorder="1" applyAlignment="1">
      <alignment vertical="center"/>
    </xf>
    <xf numFmtId="0" fontId="17" fillId="0" borderId="1" xfId="0" applyFont="1" applyBorder="1" applyAlignment="1">
      <alignment vertical="center" wrapText="1"/>
    </xf>
    <xf numFmtId="1" fontId="0" fillId="0" borderId="1" xfId="0" applyNumberFormat="1" applyBorder="1" applyAlignment="1" applyProtection="1">
      <alignment vertical="center"/>
      <protection locked="0"/>
    </xf>
    <xf numFmtId="37" fontId="14" fillId="0" borderId="1" xfId="3" applyNumberFormat="1" applyFont="1" applyFill="1" applyBorder="1" applyAlignment="1" applyProtection="1">
      <alignment vertical="center"/>
    </xf>
    <xf numFmtId="167" fontId="14" fillId="0" borderId="1" xfId="3" applyNumberFormat="1" applyFont="1" applyFill="1" applyBorder="1" applyAlignment="1" applyProtection="1">
      <alignment vertical="center"/>
      <protection locked="0"/>
    </xf>
    <xf numFmtId="43" fontId="6" fillId="0" borderId="22" xfId="3" applyFont="1" applyFill="1" applyBorder="1" applyAlignment="1" applyProtection="1">
      <alignment horizontal="center" vertical="center" wrapText="1"/>
      <protection locked="0"/>
    </xf>
    <xf numFmtId="4" fontId="18" fillId="0" borderId="1" xfId="1" applyNumberFormat="1" applyFont="1" applyBorder="1" applyAlignment="1">
      <alignment horizontal="right" vertical="center"/>
    </xf>
    <xf numFmtId="167" fontId="5" fillId="0" borderId="1" xfId="3" applyNumberFormat="1" applyFont="1" applyFill="1" applyBorder="1" applyAlignment="1" applyProtection="1">
      <alignment vertical="center"/>
      <protection locked="0"/>
    </xf>
    <xf numFmtId="0" fontId="18" fillId="0" borderId="28" xfId="1" applyFont="1" applyBorder="1" applyAlignment="1">
      <alignment vertical="center" wrapText="1"/>
    </xf>
    <xf numFmtId="166" fontId="18" fillId="0" borderId="1" xfId="1" applyNumberFormat="1" applyFont="1" applyBorder="1" applyAlignment="1">
      <alignment horizontal="left" vertical="center" wrapText="1"/>
    </xf>
    <xf numFmtId="0" fontId="18" fillId="0" borderId="1" xfId="1" applyFont="1" applyBorder="1" applyAlignment="1">
      <alignment wrapText="1"/>
    </xf>
    <xf numFmtId="3" fontId="18" fillId="0" borderId="1" xfId="1" applyNumberFormat="1" applyFont="1" applyBorder="1" applyAlignment="1" applyProtection="1">
      <alignment vertical="center"/>
      <protection locked="0"/>
    </xf>
    <xf numFmtId="4" fontId="5" fillId="0" borderId="1" xfId="3" applyNumberFormat="1" applyFont="1" applyFill="1" applyBorder="1" applyAlignment="1" applyProtection="1">
      <alignment vertical="center"/>
      <protection locked="0"/>
    </xf>
    <xf numFmtId="4" fontId="5" fillId="0" borderId="12" xfId="3" applyNumberFormat="1" applyFont="1" applyFill="1" applyBorder="1" applyAlignment="1" applyProtection="1">
      <alignment vertical="center"/>
    </xf>
    <xf numFmtId="3" fontId="2" fillId="0" borderId="1" xfId="1" applyNumberFormat="1" applyBorder="1" applyAlignment="1">
      <alignment vertical="center"/>
    </xf>
    <xf numFmtId="0" fontId="26" fillId="0" borderId="1" xfId="1" applyFont="1" applyBorder="1" applyAlignment="1">
      <alignment vertical="center"/>
    </xf>
    <xf numFmtId="1" fontId="5" fillId="0" borderId="1" xfId="3" applyNumberFormat="1" applyFont="1" applyFill="1" applyBorder="1" applyAlignment="1" applyProtection="1">
      <alignment vertical="center"/>
    </xf>
    <xf numFmtId="4" fontId="18" fillId="0" borderId="1" xfId="1" applyNumberFormat="1" applyFont="1" applyBorder="1" applyAlignment="1" applyProtection="1">
      <alignment vertical="center"/>
      <protection locked="0"/>
    </xf>
    <xf numFmtId="4" fontId="5" fillId="0"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protection locked="0"/>
    </xf>
    <xf numFmtId="4" fontId="0" fillId="0" borderId="1" xfId="0" applyNumberFormat="1" applyBorder="1" applyAlignment="1">
      <alignment vertical="center"/>
    </xf>
    <xf numFmtId="3" fontId="0" fillId="0" borderId="1" xfId="0" applyNumberFormat="1" applyBorder="1" applyAlignment="1">
      <alignment vertical="center"/>
    </xf>
    <xf numFmtId="3" fontId="0" fillId="0" borderId="1" xfId="0" applyNumberFormat="1" applyBorder="1" applyAlignment="1" applyProtection="1">
      <alignment vertical="center"/>
      <protection locked="0"/>
    </xf>
    <xf numFmtId="0" fontId="2" fillId="0" borderId="1" xfId="0" applyFont="1" applyBorder="1" applyAlignment="1">
      <alignment vertical="center" wrapText="1"/>
    </xf>
    <xf numFmtId="0" fontId="22" fillId="0" borderId="28" xfId="0" applyFont="1" applyBorder="1" applyAlignment="1">
      <alignment vertical="center"/>
    </xf>
    <xf numFmtId="0" fontId="22" fillId="0" borderId="28" xfId="0" applyFont="1" applyBorder="1" applyAlignment="1">
      <alignment vertical="center" wrapText="1"/>
    </xf>
    <xf numFmtId="0" fontId="23" fillId="0" borderId="28" xfId="0" applyFont="1" applyBorder="1" applyAlignment="1">
      <alignment vertical="center"/>
    </xf>
    <xf numFmtId="3" fontId="23" fillId="0" borderId="28" xfId="0" applyNumberFormat="1" applyFont="1" applyBorder="1" applyAlignment="1" applyProtection="1">
      <alignment vertical="center"/>
      <protection locked="0"/>
    </xf>
    <xf numFmtId="4" fontId="23" fillId="0" borderId="28" xfId="0" applyNumberFormat="1" applyFont="1" applyBorder="1" applyAlignment="1" applyProtection="1">
      <alignment vertical="center"/>
      <protection locked="0"/>
    </xf>
    <xf numFmtId="0" fontId="23" fillId="0" borderId="1" xfId="0" applyFont="1" applyBorder="1" applyAlignment="1">
      <alignment vertical="center"/>
    </xf>
    <xf numFmtId="0" fontId="23" fillId="0" borderId="1" xfId="0" applyFont="1" applyBorder="1" applyAlignment="1">
      <alignment vertical="center" wrapText="1"/>
    </xf>
    <xf numFmtId="3" fontId="23" fillId="0" borderId="1" xfId="0" applyNumberFormat="1" applyFont="1" applyBorder="1" applyAlignment="1" applyProtection="1">
      <alignment vertical="center"/>
      <protection locked="0"/>
    </xf>
    <xf numFmtId="4" fontId="23" fillId="0" borderId="1" xfId="0" applyNumberFormat="1" applyFont="1" applyBorder="1" applyAlignment="1" applyProtection="1">
      <alignment vertical="center"/>
      <protection locked="0"/>
    </xf>
    <xf numFmtId="0" fontId="0" fillId="0" borderId="1" xfId="0" applyBorder="1" applyAlignment="1">
      <alignment vertical="top" wrapText="1"/>
    </xf>
    <xf numFmtId="4" fontId="5" fillId="6" borderId="12" xfId="3" applyNumberFormat="1" applyFont="1" applyFill="1" applyBorder="1" applyAlignment="1" applyProtection="1">
      <alignment vertical="center"/>
    </xf>
    <xf numFmtId="0" fontId="5" fillId="0" borderId="2" xfId="3" applyNumberFormat="1" applyFont="1" applyFill="1" applyBorder="1" applyAlignment="1" applyProtection="1">
      <alignment vertical="center" wrapText="1"/>
      <protection locked="0"/>
    </xf>
    <xf numFmtId="0" fontId="5" fillId="0" borderId="1" xfId="3" applyNumberFormat="1" applyFont="1" applyFill="1" applyBorder="1" applyAlignment="1" applyProtection="1">
      <alignment vertical="center" wrapText="1"/>
      <protection locked="0"/>
    </xf>
    <xf numFmtId="164" fontId="5" fillId="0" borderId="1" xfId="3" applyNumberFormat="1" applyFont="1" applyFill="1" applyBorder="1" applyAlignment="1" applyProtection="1">
      <alignment vertical="center"/>
      <protection locked="0"/>
    </xf>
    <xf numFmtId="0" fontId="0" fillId="0" borderId="1" xfId="0" applyBorder="1" applyAlignment="1">
      <alignment horizontal="center" vertical="center"/>
    </xf>
    <xf numFmtId="2" fontId="0" fillId="0" borderId="1" xfId="0" applyNumberFormat="1" applyBorder="1" applyAlignment="1">
      <alignment vertical="center"/>
    </xf>
    <xf numFmtId="37" fontId="0" fillId="0" borderId="1" xfId="0" applyNumberFormat="1" applyBorder="1" applyAlignment="1">
      <alignment vertical="center"/>
    </xf>
    <xf numFmtId="1" fontId="0" fillId="0" borderId="1" xfId="0" applyNumberFormat="1" applyBorder="1" applyAlignment="1">
      <alignment vertical="center"/>
    </xf>
    <xf numFmtId="43" fontId="5" fillId="0" borderId="1" xfId="8" applyFont="1" applyFill="1" applyBorder="1" applyAlignment="1" applyProtection="1">
      <alignment vertical="center"/>
    </xf>
    <xf numFmtId="4" fontId="23" fillId="0" borderId="1" xfId="0" applyNumberFormat="1" applyFont="1" applyBorder="1" applyAlignment="1">
      <alignment vertical="center"/>
    </xf>
    <xf numFmtId="2" fontId="21" fillId="0" borderId="1" xfId="1" applyNumberFormat="1" applyFont="1" applyBorder="1" applyAlignment="1">
      <alignment horizontal="right" vertical="center" wrapText="1"/>
    </xf>
    <xf numFmtId="3" fontId="31" fillId="0" borderId="1" xfId="0" applyNumberFormat="1" applyFont="1" applyBorder="1" applyAlignment="1" applyProtection="1">
      <alignment horizontal="right" vertical="center" wrapText="1"/>
      <protection locked="0"/>
    </xf>
    <xf numFmtId="3" fontId="5" fillId="0" borderId="1" xfId="3" applyNumberFormat="1" applyFont="1" applyFill="1" applyBorder="1" applyAlignment="1" applyProtection="1">
      <alignment horizontal="right" vertical="center"/>
    </xf>
    <xf numFmtId="4" fontId="31" fillId="0" borderId="1" xfId="0" applyNumberFormat="1" applyFont="1" applyBorder="1" applyAlignment="1" applyProtection="1">
      <alignment horizontal="right" vertical="center" wrapText="1"/>
      <protection locked="0"/>
    </xf>
    <xf numFmtId="4" fontId="5" fillId="0" borderId="1" xfId="3" applyNumberFormat="1" applyFont="1" applyFill="1" applyBorder="1" applyAlignment="1" applyProtection="1">
      <alignment horizontal="right" vertical="center"/>
    </xf>
    <xf numFmtId="4" fontId="31" fillId="0" borderId="1" xfId="0" applyNumberFormat="1" applyFont="1" applyBorder="1" applyAlignment="1">
      <alignment horizontal="right" vertical="center" wrapText="1"/>
    </xf>
    <xf numFmtId="3" fontId="31" fillId="0" borderId="1" xfId="0" applyNumberFormat="1" applyFont="1" applyBorder="1" applyAlignment="1">
      <alignment horizontal="right" vertical="center" wrapText="1"/>
    </xf>
    <xf numFmtId="164" fontId="22" fillId="0" borderId="1" xfId="3" applyNumberFormat="1" applyFont="1" applyFill="1" applyBorder="1" applyAlignment="1" applyProtection="1">
      <alignment horizontal="right" vertical="center"/>
      <protection locked="0"/>
    </xf>
    <xf numFmtId="2" fontId="22" fillId="0" borderId="12" xfId="3" applyNumberFormat="1" applyFont="1" applyFill="1" applyBorder="1" applyAlignment="1" applyProtection="1">
      <alignment horizontal="right" vertical="center"/>
    </xf>
    <xf numFmtId="164" fontId="5" fillId="0" borderId="1" xfId="3" applyNumberFormat="1" applyFont="1" applyFill="1" applyBorder="1" applyAlignment="1" applyProtection="1">
      <alignment horizontal="right" vertical="center"/>
      <protection locked="0"/>
    </xf>
    <xf numFmtId="164" fontId="5" fillId="0" borderId="1" xfId="3" applyNumberFormat="1" applyFont="1" applyFill="1" applyBorder="1" applyAlignment="1" applyProtection="1">
      <alignment horizontal="right" vertical="center"/>
    </xf>
    <xf numFmtId="43" fontId="5" fillId="0" borderId="1" xfId="3" applyFont="1" applyFill="1" applyBorder="1" applyAlignment="1" applyProtection="1">
      <alignment horizontal="right" vertical="center"/>
      <protection locked="0"/>
    </xf>
    <xf numFmtId="39" fontId="5" fillId="0" borderId="1" xfId="3" applyNumberFormat="1" applyFont="1" applyFill="1" applyBorder="1" applyAlignment="1" applyProtection="1">
      <alignment horizontal="right" vertical="center"/>
    </xf>
    <xf numFmtId="3" fontId="5" fillId="6" borderId="1" xfId="3" applyNumberFormat="1" applyFont="1" applyFill="1" applyBorder="1" applyAlignment="1" applyProtection="1">
      <alignment horizontal="right" vertical="center"/>
    </xf>
    <xf numFmtId="4" fontId="5" fillId="6" borderId="1" xfId="3" applyNumberFormat="1" applyFont="1" applyFill="1" applyBorder="1" applyAlignment="1" applyProtection="1">
      <alignment horizontal="right" vertical="center"/>
    </xf>
    <xf numFmtId="37" fontId="5" fillId="0" borderId="1" xfId="6" applyNumberFormat="1" applyFont="1" applyFill="1" applyBorder="1" applyAlignment="1" applyProtection="1">
      <alignment horizontal="right" vertical="center"/>
      <protection locked="0"/>
    </xf>
    <xf numFmtId="37" fontId="22" fillId="0" borderId="1" xfId="6" applyNumberFormat="1" applyFont="1" applyFill="1" applyBorder="1" applyAlignment="1" applyProtection="1">
      <alignment horizontal="right" vertical="center"/>
    </xf>
    <xf numFmtId="39" fontId="5" fillId="0" borderId="1" xfId="6" applyNumberFormat="1" applyFont="1" applyFill="1" applyBorder="1" applyAlignment="1" applyProtection="1">
      <alignment horizontal="right" vertical="center"/>
      <protection locked="0"/>
    </xf>
    <xf numFmtId="3" fontId="22" fillId="0" borderId="1" xfId="1" applyNumberFormat="1" applyFont="1" applyBorder="1" applyAlignment="1">
      <alignment horizontal="right" vertical="center"/>
    </xf>
    <xf numFmtId="4" fontId="22" fillId="0" borderId="1" xfId="1" applyNumberFormat="1" applyFont="1" applyBorder="1" applyAlignment="1">
      <alignment horizontal="right" vertical="center"/>
    </xf>
    <xf numFmtId="0" fontId="0" fillId="0" borderId="1" xfId="0" applyBorder="1"/>
    <xf numFmtId="4" fontId="14" fillId="7" borderId="1" xfId="3" applyNumberFormat="1" applyFont="1" applyFill="1" applyBorder="1" applyAlignment="1" applyProtection="1">
      <alignment vertical="center"/>
    </xf>
    <xf numFmtId="4" fontId="14" fillId="7" borderId="12" xfId="3" applyNumberFormat="1" applyFont="1" applyFill="1" applyBorder="1" applyAlignment="1" applyProtection="1">
      <alignment vertical="center"/>
    </xf>
    <xf numFmtId="0" fontId="6" fillId="0" borderId="1" xfId="6" applyNumberFormat="1" applyFont="1" applyFill="1" applyBorder="1" applyAlignment="1" applyProtection="1">
      <alignment horizontal="center" vertical="center" wrapText="1"/>
      <protection locked="0"/>
    </xf>
    <xf numFmtId="1" fontId="5" fillId="0" borderId="1" xfId="6" applyNumberFormat="1" applyFont="1" applyFill="1" applyBorder="1" applyAlignment="1" applyProtection="1">
      <alignment vertical="center"/>
      <protection locked="0"/>
    </xf>
    <xf numFmtId="3" fontId="5" fillId="0" borderId="1" xfId="6" applyNumberFormat="1" applyFont="1" applyFill="1" applyBorder="1" applyAlignment="1" applyProtection="1">
      <alignment vertical="center"/>
    </xf>
    <xf numFmtId="2" fontId="5" fillId="0" borderId="1" xfId="6" applyNumberFormat="1" applyFont="1" applyFill="1" applyBorder="1" applyAlignment="1" applyProtection="1">
      <alignment vertical="center"/>
      <protection locked="0"/>
    </xf>
    <xf numFmtId="0" fontId="0" fillId="0" borderId="37" xfId="0" applyBorder="1"/>
    <xf numFmtId="0" fontId="32" fillId="0" borderId="17" xfId="0" applyFont="1" applyBorder="1"/>
    <xf numFmtId="4" fontId="32" fillId="0" borderId="39" xfId="0" applyNumberFormat="1" applyFont="1" applyBorder="1" applyAlignment="1">
      <alignment horizontal="right"/>
    </xf>
    <xf numFmtId="0" fontId="15" fillId="4" borderId="35"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1" fillId="11"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3" fontId="0" fillId="0" borderId="1" xfId="0" applyNumberFormat="1" applyBorder="1" applyAlignment="1">
      <alignment horizontal="center" vertical="center"/>
    </xf>
    <xf numFmtId="170" fontId="0" fillId="11" borderId="1" xfId="9" applyNumberFormat="1" applyFont="1" applyFill="1" applyBorder="1" applyAlignment="1">
      <alignment horizontal="center" vertical="center"/>
    </xf>
    <xf numFmtId="170" fontId="0" fillId="0" borderId="1" xfId="9" applyNumberFormat="1" applyFont="1" applyBorder="1" applyAlignment="1">
      <alignment horizontal="center" vertical="center"/>
    </xf>
    <xf numFmtId="0" fontId="1" fillId="0" borderId="0" xfId="0" applyFont="1" applyAlignment="1">
      <alignment vertical="center" wrapText="1"/>
    </xf>
    <xf numFmtId="0" fontId="1" fillId="9" borderId="0" xfId="0" applyFont="1" applyFill="1" applyAlignment="1">
      <alignment vertical="center" wrapText="1"/>
    </xf>
    <xf numFmtId="0" fontId="38" fillId="8" borderId="1" xfId="0" applyFont="1" applyFill="1" applyBorder="1" applyAlignment="1">
      <alignment horizontal="left" vertical="center" wrapText="1"/>
    </xf>
    <xf numFmtId="3" fontId="38" fillId="8" borderId="1" xfId="0" applyNumberFormat="1" applyFont="1" applyFill="1" applyBorder="1" applyAlignment="1">
      <alignment horizontal="center" vertical="center"/>
    </xf>
    <xf numFmtId="170" fontId="38" fillId="8" borderId="1" xfId="9" applyNumberFormat="1" applyFont="1" applyFill="1" applyBorder="1" applyAlignment="1">
      <alignment horizontal="center" vertical="center"/>
    </xf>
    <xf numFmtId="0" fontId="38" fillId="8" borderId="1" xfId="0" applyFont="1" applyFill="1" applyBorder="1" applyAlignment="1">
      <alignment vertical="center" wrapText="1"/>
    </xf>
    <xf numFmtId="0" fontId="40" fillId="8" borderId="0" xfId="0" applyFont="1" applyFill="1" applyAlignment="1">
      <alignment vertical="center" wrapText="1"/>
    </xf>
    <xf numFmtId="3" fontId="38" fillId="8" borderId="1" xfId="9" applyNumberFormat="1" applyFont="1" applyFill="1" applyBorder="1" applyAlignment="1">
      <alignment horizontal="center" vertical="center"/>
    </xf>
    <xf numFmtId="3" fontId="0" fillId="11" borderId="1" xfId="0" applyNumberFormat="1" applyFill="1" applyBorder="1" applyAlignment="1">
      <alignment horizontal="center" vertical="center"/>
    </xf>
    <xf numFmtId="3" fontId="1" fillId="9" borderId="0" xfId="0" applyNumberFormat="1" applyFont="1" applyFill="1" applyAlignment="1">
      <alignment vertical="center" wrapText="1"/>
    </xf>
    <xf numFmtId="170" fontId="0" fillId="11" borderId="1" xfId="0" applyNumberFormat="1" applyFill="1" applyBorder="1" applyAlignment="1">
      <alignment horizontal="center" vertical="center"/>
    </xf>
    <xf numFmtId="9" fontId="0" fillId="11" borderId="1" xfId="9" applyFont="1" applyFill="1" applyBorder="1" applyAlignment="1">
      <alignment horizontal="center" vertical="center"/>
    </xf>
    <xf numFmtId="9" fontId="0" fillId="0" borderId="1" xfId="9" applyFont="1" applyBorder="1" applyAlignment="1">
      <alignment horizontal="center" vertical="center"/>
    </xf>
    <xf numFmtId="3" fontId="0" fillId="11" borderId="1" xfId="9" applyNumberFormat="1" applyFont="1" applyFill="1" applyBorder="1" applyAlignment="1">
      <alignment horizontal="center" vertical="center"/>
    </xf>
    <xf numFmtId="3" fontId="0" fillId="0" borderId="1" xfId="9" applyNumberFormat="1" applyFont="1" applyBorder="1" applyAlignment="1">
      <alignment horizontal="center" vertical="center"/>
    </xf>
    <xf numFmtId="0" fontId="0" fillId="9" borderId="1" xfId="0" applyFill="1" applyBorder="1" applyAlignment="1">
      <alignment vertical="center" wrapText="1"/>
    </xf>
    <xf numFmtId="169" fontId="0" fillId="11" borderId="1" xfId="9" applyNumberFormat="1" applyFont="1" applyFill="1" applyBorder="1" applyAlignment="1">
      <alignment horizontal="center" vertical="center"/>
    </xf>
    <xf numFmtId="3" fontId="14" fillId="11" borderId="1" xfId="0" applyNumberFormat="1" applyFont="1" applyFill="1" applyBorder="1" applyAlignment="1">
      <alignment horizontal="center" vertical="center"/>
    </xf>
    <xf numFmtId="0" fontId="44" fillId="0" borderId="1" xfId="0" applyFont="1" applyBorder="1" applyAlignment="1">
      <alignment vertical="center" wrapText="1"/>
    </xf>
    <xf numFmtId="0" fontId="0" fillId="0" borderId="1" xfId="0" applyBorder="1" applyAlignment="1">
      <alignment horizontal="center" vertical="center" wrapText="1"/>
    </xf>
    <xf numFmtId="3" fontId="0" fillId="11" borderId="1" xfId="8" applyNumberFormat="1" applyFont="1" applyFill="1" applyBorder="1" applyAlignment="1">
      <alignment horizontal="center" vertical="center"/>
    </xf>
    <xf numFmtId="3" fontId="0" fillId="0" borderId="1" xfId="0" applyNumberFormat="1" applyBorder="1" applyAlignment="1">
      <alignment horizontal="center" vertical="center" wrapText="1"/>
    </xf>
    <xf numFmtId="3" fontId="7" fillId="0" borderId="1" xfId="1" applyNumberFormat="1" applyFont="1" applyBorder="1" applyAlignment="1">
      <alignment horizontal="right" vertical="center" wrapText="1"/>
    </xf>
    <xf numFmtId="0" fontId="45" fillId="0" borderId="1" xfId="1" applyFont="1" applyBorder="1" applyAlignment="1">
      <alignment horizontal="center" vertical="center" wrapText="1"/>
    </xf>
    <xf numFmtId="0" fontId="27" fillId="0" borderId="1" xfId="0" applyFont="1" applyBorder="1"/>
    <xf numFmtId="0" fontId="27" fillId="0" borderId="1" xfId="0" applyFont="1" applyBorder="1" applyAlignment="1">
      <alignment vertical="center"/>
    </xf>
    <xf numFmtId="2" fontId="27" fillId="0" borderId="1" xfId="0" applyNumberFormat="1" applyFont="1" applyBorder="1" applyAlignment="1">
      <alignment vertical="center"/>
    </xf>
    <xf numFmtId="0" fontId="27" fillId="0" borderId="0" xfId="0" applyFont="1"/>
    <xf numFmtId="167" fontId="14" fillId="0" borderId="1" xfId="6" applyNumberFormat="1" applyFont="1" applyFill="1" applyBorder="1" applyAlignment="1" applyProtection="1">
      <alignment vertical="center"/>
      <protection locked="0"/>
    </xf>
    <xf numFmtId="167" fontId="17" fillId="0" borderId="1" xfId="0" applyNumberFormat="1" applyFont="1" applyBorder="1" applyAlignment="1" applyProtection="1">
      <alignment vertical="center"/>
      <protection locked="0"/>
    </xf>
    <xf numFmtId="167" fontId="0" fillId="0" borderId="1" xfId="0" applyNumberFormat="1" applyBorder="1" applyAlignment="1">
      <alignment vertical="center"/>
    </xf>
    <xf numFmtId="167" fontId="5" fillId="0" borderId="1" xfId="6" applyNumberFormat="1" applyFont="1" applyFill="1" applyBorder="1" applyAlignment="1" applyProtection="1">
      <alignment vertical="center"/>
      <protection locked="0"/>
    </xf>
    <xf numFmtId="167" fontId="27" fillId="0" borderId="1" xfId="0" applyNumberFormat="1" applyFont="1" applyBorder="1" applyAlignment="1">
      <alignment vertical="center"/>
    </xf>
    <xf numFmtId="0" fontId="16" fillId="8" borderId="0" xfId="0" applyFont="1" applyFill="1" applyAlignment="1">
      <alignment horizontal="left"/>
    </xf>
    <xf numFmtId="4" fontId="14" fillId="8" borderId="1" xfId="0" applyNumberFormat="1" applyFont="1" applyFill="1" applyBorder="1"/>
    <xf numFmtId="2" fontId="31" fillId="0" borderId="1" xfId="0" applyNumberFormat="1" applyFont="1" applyBorder="1"/>
    <xf numFmtId="4" fontId="14" fillId="8" borderId="0" xfId="0" applyNumberFormat="1" applyFont="1" applyFill="1"/>
    <xf numFmtId="4" fontId="14" fillId="8" borderId="21" xfId="0" applyNumberFormat="1" applyFont="1" applyFill="1" applyBorder="1"/>
    <xf numFmtId="4" fontId="2" fillId="0" borderId="1" xfId="0" applyNumberFormat="1" applyFont="1" applyBorder="1" applyAlignment="1" applyProtection="1">
      <alignment vertical="center"/>
      <protection locked="0"/>
    </xf>
    <xf numFmtId="4" fontId="14" fillId="0" borderId="12" xfId="3" applyNumberFormat="1" applyFont="1" applyFill="1" applyBorder="1" applyAlignment="1" applyProtection="1">
      <alignment vertical="center"/>
    </xf>
    <xf numFmtId="4" fontId="18" fillId="0" borderId="1" xfId="6" applyNumberFormat="1" applyFont="1" applyFill="1" applyBorder="1" applyAlignment="1" applyProtection="1">
      <alignment vertical="center"/>
      <protection locked="0"/>
    </xf>
    <xf numFmtId="4" fontId="14" fillId="0" borderId="12" xfId="6" applyNumberFormat="1" applyFont="1" applyFill="1" applyBorder="1" applyAlignment="1" applyProtection="1">
      <alignment vertical="center"/>
    </xf>
    <xf numFmtId="4" fontId="18" fillId="0" borderId="12" xfId="3" applyNumberFormat="1" applyFont="1" applyFill="1" applyBorder="1" applyAlignment="1" applyProtection="1">
      <alignment vertical="center"/>
    </xf>
    <xf numFmtId="4" fontId="14" fillId="0" borderId="1" xfId="6" applyNumberFormat="1" applyFont="1" applyFill="1" applyBorder="1" applyAlignment="1" applyProtection="1">
      <alignment vertical="center"/>
    </xf>
    <xf numFmtId="4" fontId="27" fillId="0" borderId="1" xfId="0" applyNumberFormat="1" applyFont="1" applyBorder="1" applyAlignment="1">
      <alignment vertical="center"/>
    </xf>
    <xf numFmtId="4" fontId="31" fillId="0" borderId="1" xfId="0" applyNumberFormat="1" applyFont="1" applyBorder="1"/>
    <xf numFmtId="4" fontId="6" fillId="5" borderId="15" xfId="3" applyNumberFormat="1" applyFont="1" applyFill="1" applyBorder="1" applyProtection="1"/>
    <xf numFmtId="4" fontId="17" fillId="0" borderId="1" xfId="0" applyNumberFormat="1" applyFont="1" applyBorder="1" applyAlignment="1">
      <alignment vertical="center"/>
    </xf>
    <xf numFmtId="4" fontId="31" fillId="0" borderId="1" xfId="0" applyNumberFormat="1" applyFont="1" applyBorder="1" applyAlignment="1">
      <alignment vertical="center"/>
    </xf>
    <xf numFmtId="4" fontId="14" fillId="0" borderId="1" xfId="0" applyNumberFormat="1" applyFont="1" applyBorder="1" applyAlignment="1" applyProtection="1">
      <alignment vertical="center"/>
      <protection locked="0"/>
    </xf>
    <xf numFmtId="4" fontId="7" fillId="0" borderId="1" xfId="1" applyNumberFormat="1" applyFont="1" applyBorder="1" applyAlignment="1">
      <alignment horizontal="right" vertical="center" wrapText="1"/>
    </xf>
    <xf numFmtId="4" fontId="23" fillId="0" borderId="28" xfId="0" applyNumberFormat="1" applyFont="1" applyBorder="1" applyAlignment="1">
      <alignment vertical="center"/>
    </xf>
    <xf numFmtId="4" fontId="22" fillId="0" borderId="28" xfId="3" applyNumberFormat="1" applyFont="1" applyFill="1" applyBorder="1" applyAlignment="1" applyProtection="1">
      <alignment horizontal="right" vertical="center"/>
      <protection locked="0"/>
    </xf>
    <xf numFmtId="4" fontId="22" fillId="0" borderId="1" xfId="3" applyNumberFormat="1" applyFont="1" applyFill="1" applyBorder="1" applyAlignment="1" applyProtection="1">
      <alignment horizontal="right" vertical="center"/>
      <protection locked="0"/>
    </xf>
    <xf numFmtId="4" fontId="22" fillId="0" borderId="1" xfId="1" applyNumberFormat="1" applyFont="1" applyBorder="1" applyAlignment="1">
      <alignment vertical="center"/>
    </xf>
    <xf numFmtId="0" fontId="22" fillId="0" borderId="1" xfId="1" applyFont="1" applyBorder="1" applyAlignment="1">
      <alignment vertical="center" wrapText="1"/>
    </xf>
    <xf numFmtId="0" fontId="22" fillId="0" borderId="1" xfId="1" applyFont="1" applyBorder="1" applyAlignment="1">
      <alignment vertical="center"/>
    </xf>
    <xf numFmtId="37" fontId="5" fillId="0" borderId="1" xfId="6" applyNumberFormat="1" applyFont="1" applyFill="1" applyBorder="1" applyAlignment="1" applyProtection="1">
      <alignment vertical="center"/>
      <protection locked="0"/>
    </xf>
    <xf numFmtId="37" fontId="22" fillId="0" borderId="1" xfId="6" applyNumberFormat="1" applyFont="1" applyFill="1" applyBorder="1" applyAlignment="1" applyProtection="1">
      <alignment vertical="center"/>
    </xf>
    <xf numFmtId="39" fontId="5" fillId="0" borderId="1" xfId="6" applyNumberFormat="1" applyFont="1" applyFill="1" applyBorder="1" applyAlignment="1" applyProtection="1">
      <alignment vertical="center"/>
      <protection locked="0"/>
    </xf>
    <xf numFmtId="3" fontId="22" fillId="0" borderId="1" xfId="1" applyNumberFormat="1" applyFont="1" applyBorder="1" applyAlignment="1">
      <alignment vertical="center"/>
    </xf>
    <xf numFmtId="0" fontId="31" fillId="0" borderId="0" xfId="0" applyFont="1"/>
    <xf numFmtId="0" fontId="46" fillId="8" borderId="1" xfId="0" applyFont="1" applyFill="1" applyBorder="1" applyAlignment="1">
      <alignment horizontal="left" vertical="center" wrapText="1"/>
    </xf>
    <xf numFmtId="164" fontId="5" fillId="8" borderId="1" xfId="0" applyNumberFormat="1" applyFont="1" applyFill="1" applyBorder="1"/>
    <xf numFmtId="39" fontId="5" fillId="8" borderId="1" xfId="0" applyNumberFormat="1" applyFont="1" applyFill="1" applyBorder="1"/>
    <xf numFmtId="4" fontId="31" fillId="8" borderId="1" xfId="0" applyNumberFormat="1" applyFont="1" applyFill="1" applyBorder="1" applyAlignment="1">
      <alignment wrapText="1"/>
    </xf>
    <xf numFmtId="0" fontId="6" fillId="8" borderId="1" xfId="0" applyFont="1" applyFill="1" applyBorder="1" applyAlignment="1">
      <alignment horizontal="left" wrapText="1"/>
    </xf>
    <xf numFmtId="43" fontId="5" fillId="8" borderId="1" xfId="0" applyNumberFormat="1" applyFont="1" applyFill="1" applyBorder="1"/>
    <xf numFmtId="0" fontId="46" fillId="0" borderId="1" xfId="0" applyFont="1" applyBorder="1"/>
    <xf numFmtId="37" fontId="31" fillId="0" borderId="1" xfId="0" applyNumberFormat="1" applyFont="1" applyBorder="1"/>
    <xf numFmtId="3" fontId="31" fillId="0" borderId="1" xfId="0" applyNumberFormat="1" applyFont="1" applyBorder="1"/>
    <xf numFmtId="0" fontId="47" fillId="0" borderId="0" xfId="1" applyFont="1" applyAlignment="1">
      <alignment horizontal="center"/>
    </xf>
    <xf numFmtId="0" fontId="48" fillId="0" borderId="0" xfId="1" applyFont="1" applyAlignment="1">
      <alignment horizontal="right"/>
    </xf>
    <xf numFmtId="0" fontId="2" fillId="0" borderId="0" xfId="1"/>
    <xf numFmtId="0" fontId="49" fillId="0" borderId="0" xfId="1" applyFont="1" applyAlignment="1">
      <alignment horizontal="left"/>
    </xf>
    <xf numFmtId="3" fontId="47" fillId="0" borderId="0" xfId="1" applyNumberFormat="1" applyFont="1" applyAlignment="1">
      <alignment horizontal="center"/>
    </xf>
    <xf numFmtId="0" fontId="47" fillId="0" borderId="40" xfId="1" applyFont="1" applyBorder="1"/>
    <xf numFmtId="0" fontId="47" fillId="0" borderId="41" xfId="1" applyFont="1" applyBorder="1" applyAlignment="1">
      <alignment horizontal="center" vertical="center" wrapText="1"/>
    </xf>
    <xf numFmtId="0" fontId="50" fillId="0" borderId="41" xfId="1" applyFont="1" applyBorder="1" applyAlignment="1">
      <alignment horizontal="left" vertical="center" wrapText="1"/>
    </xf>
    <xf numFmtId="0" fontId="48" fillId="0" borderId="0" xfId="1" applyFont="1" applyAlignment="1">
      <alignment horizontal="left"/>
    </xf>
    <xf numFmtId="3" fontId="48" fillId="0" borderId="0" xfId="1" applyNumberFormat="1" applyFont="1" applyAlignment="1">
      <alignment horizontal="right"/>
    </xf>
    <xf numFmtId="3" fontId="49" fillId="0" borderId="0" xfId="1" applyNumberFormat="1" applyFont="1" applyAlignment="1">
      <alignment horizontal="left"/>
    </xf>
    <xf numFmtId="3" fontId="48" fillId="9" borderId="0" xfId="1" applyNumberFormat="1" applyFont="1" applyFill="1" applyAlignment="1">
      <alignment horizontal="right"/>
    </xf>
    <xf numFmtId="0" fontId="48" fillId="9" borderId="0" xfId="1" applyFont="1" applyFill="1" applyAlignment="1">
      <alignment horizontal="left"/>
    </xf>
    <xf numFmtId="3" fontId="49" fillId="9" borderId="0" xfId="1" applyNumberFormat="1" applyFont="1" applyFill="1" applyAlignment="1">
      <alignment horizontal="left"/>
    </xf>
    <xf numFmtId="3" fontId="47" fillId="0" borderId="42" xfId="1" applyNumberFormat="1" applyFont="1" applyBorder="1"/>
    <xf numFmtId="3" fontId="47" fillId="0" borderId="43" xfId="1" applyNumberFormat="1" applyFont="1" applyBorder="1"/>
    <xf numFmtId="0" fontId="48" fillId="0" borderId="0" xfId="1" applyFont="1"/>
    <xf numFmtId="0" fontId="2" fillId="0" borderId="43" xfId="1" applyBorder="1"/>
    <xf numFmtId="0" fontId="47" fillId="0" borderId="44" xfId="1" applyFont="1" applyBorder="1"/>
    <xf numFmtId="0" fontId="2" fillId="0" borderId="44" xfId="1" applyBorder="1"/>
    <xf numFmtId="0" fontId="16" fillId="9" borderId="11" xfId="6" applyNumberFormat="1" applyFont="1" applyFill="1" applyBorder="1" applyAlignment="1" applyProtection="1">
      <alignment horizontal="center" vertical="center" wrapText="1"/>
      <protection locked="0"/>
    </xf>
    <xf numFmtId="166" fontId="14" fillId="9" borderId="28" xfId="1" applyNumberFormat="1" applyFont="1" applyFill="1" applyBorder="1" applyAlignment="1">
      <alignment horizontal="left" vertical="center"/>
    </xf>
    <xf numFmtId="0" fontId="14" fillId="9" borderId="28" xfId="1" applyFont="1" applyFill="1" applyBorder="1" applyAlignment="1">
      <alignment vertical="center" wrapText="1"/>
    </xf>
    <xf numFmtId="0" fontId="18" fillId="9" borderId="1" xfId="1" applyFont="1" applyFill="1" applyBorder="1" applyAlignment="1">
      <alignment vertical="center"/>
    </xf>
    <xf numFmtId="37" fontId="14" fillId="9" borderId="1" xfId="3" applyNumberFormat="1" applyFont="1" applyFill="1" applyBorder="1" applyAlignment="1" applyProtection="1">
      <alignment vertical="center"/>
      <protection locked="0"/>
    </xf>
    <xf numFmtId="37" fontId="18" fillId="9" borderId="1" xfId="3" applyNumberFormat="1" applyFont="1" applyFill="1" applyBorder="1" applyAlignment="1" applyProtection="1">
      <alignment vertical="center"/>
    </xf>
    <xf numFmtId="167" fontId="14" fillId="9" borderId="1" xfId="3" applyNumberFormat="1" applyFont="1" applyFill="1" applyBorder="1" applyAlignment="1" applyProtection="1">
      <alignment vertical="center"/>
      <protection locked="0"/>
    </xf>
    <xf numFmtId="3" fontId="18" fillId="9" borderId="1" xfId="1" applyNumberFormat="1" applyFont="1" applyFill="1" applyBorder="1" applyAlignment="1">
      <alignment vertical="center"/>
    </xf>
    <xf numFmtId="4" fontId="18" fillId="9" borderId="1" xfId="1" applyNumberFormat="1" applyFont="1" applyFill="1" applyBorder="1" applyAlignment="1">
      <alignment vertical="center"/>
    </xf>
    <xf numFmtId="4" fontId="14" fillId="9" borderId="1" xfId="0" applyNumberFormat="1" applyFont="1" applyFill="1" applyBorder="1" applyAlignment="1" applyProtection="1">
      <alignment vertical="center"/>
      <protection locked="0"/>
    </xf>
    <xf numFmtId="0" fontId="14" fillId="9" borderId="1" xfId="0" applyFont="1" applyFill="1" applyBorder="1" applyAlignment="1">
      <alignment vertical="center" wrapText="1"/>
    </xf>
    <xf numFmtId="0" fontId="21" fillId="9" borderId="22" xfId="1" applyFont="1" applyFill="1" applyBorder="1" applyAlignment="1">
      <alignment horizontal="center" vertical="center" wrapText="1"/>
    </xf>
    <xf numFmtId="166" fontId="14" fillId="9" borderId="1" xfId="1" applyNumberFormat="1" applyFont="1" applyFill="1" applyBorder="1" applyAlignment="1">
      <alignment horizontal="left" vertical="center"/>
    </xf>
    <xf numFmtId="0" fontId="14" fillId="9" borderId="1" xfId="1" applyFont="1" applyFill="1" applyBorder="1" applyAlignment="1">
      <alignment vertical="center" wrapText="1"/>
    </xf>
    <xf numFmtId="0" fontId="27" fillId="9" borderId="1" xfId="0" applyFont="1" applyFill="1" applyBorder="1"/>
    <xf numFmtId="3" fontId="18" fillId="9" borderId="1" xfId="1" applyNumberFormat="1" applyFont="1" applyFill="1" applyBorder="1" applyAlignment="1" applyProtection="1">
      <alignment vertical="center"/>
      <protection locked="0"/>
    </xf>
    <xf numFmtId="2" fontId="14" fillId="9" borderId="1" xfId="6" applyNumberFormat="1" applyFont="1" applyFill="1" applyBorder="1" applyAlignment="1" applyProtection="1">
      <alignment vertical="center"/>
      <protection locked="0"/>
    </xf>
    <xf numFmtId="0" fontId="27" fillId="9" borderId="1" xfId="0" applyFont="1" applyFill="1" applyBorder="1" applyAlignment="1">
      <alignment vertical="center"/>
    </xf>
    <xf numFmtId="167" fontId="14" fillId="9" borderId="1" xfId="6" applyNumberFormat="1" applyFont="1" applyFill="1" applyBorder="1" applyAlignment="1" applyProtection="1">
      <alignment vertical="center"/>
      <protection locked="0"/>
    </xf>
    <xf numFmtId="2" fontId="27" fillId="9" borderId="1" xfId="0" applyNumberFormat="1" applyFont="1" applyFill="1" applyBorder="1" applyAlignment="1">
      <alignment vertical="center"/>
    </xf>
    <xf numFmtId="4" fontId="27" fillId="9" borderId="1" xfId="0" applyNumberFormat="1" applyFont="1" applyFill="1" applyBorder="1" applyAlignment="1">
      <alignment vertical="center"/>
    </xf>
    <xf numFmtId="0" fontId="14" fillId="9" borderId="1" xfId="6" applyNumberFormat="1" applyFont="1" applyFill="1" applyBorder="1" applyAlignment="1" applyProtection="1">
      <alignment vertical="center" wrapText="1"/>
    </xf>
    <xf numFmtId="0" fontId="14" fillId="9" borderId="1" xfId="6" applyNumberFormat="1" applyFont="1" applyFill="1" applyBorder="1" applyAlignment="1" applyProtection="1">
      <alignment horizontal="left" vertical="top" wrapText="1"/>
    </xf>
    <xf numFmtId="171" fontId="14" fillId="7" borderId="1" xfId="3" applyNumberFormat="1" applyFont="1" applyFill="1" applyBorder="1" applyAlignment="1" applyProtection="1">
      <alignment vertical="center"/>
    </xf>
    <xf numFmtId="1" fontId="27" fillId="9" borderId="1" xfId="0" applyNumberFormat="1" applyFont="1" applyFill="1" applyBorder="1" applyAlignment="1">
      <alignment vertical="center"/>
    </xf>
    <xf numFmtId="3" fontId="14" fillId="9" borderId="12" xfId="3" applyNumberFormat="1" applyFont="1" applyFill="1" applyBorder="1" applyAlignment="1" applyProtection="1">
      <alignment vertical="center"/>
    </xf>
    <xf numFmtId="2" fontId="18" fillId="9" borderId="5" xfId="1" applyNumberFormat="1" applyFont="1" applyFill="1" applyBorder="1" applyAlignment="1">
      <alignment vertical="center"/>
    </xf>
    <xf numFmtId="0" fontId="33" fillId="0" borderId="0" xfId="0" applyFont="1" applyAlignment="1">
      <alignment horizontal="center" vertical="center" wrapText="1"/>
    </xf>
    <xf numFmtId="0" fontId="30" fillId="2" borderId="25" xfId="7" applyFont="1" applyFill="1" applyBorder="1" applyAlignment="1">
      <alignment horizontal="center"/>
    </xf>
    <xf numFmtId="0" fontId="30" fillId="5" borderId="25" xfId="7" applyFont="1" applyFill="1" applyBorder="1" applyAlignment="1">
      <alignment horizontal="center" wrapText="1"/>
    </xf>
    <xf numFmtId="0" fontId="0" fillId="0" borderId="0" xfId="0" applyAlignment="1">
      <alignment horizontal="left" wrapText="1"/>
    </xf>
    <xf numFmtId="0" fontId="0" fillId="0" borderId="0" xfId="0" applyAlignment="1">
      <alignment horizontal="left"/>
    </xf>
    <xf numFmtId="0" fontId="12" fillId="7" borderId="22" xfId="3" applyNumberFormat="1" applyFont="1" applyFill="1" applyBorder="1" applyAlignment="1" applyProtection="1">
      <alignment horizontal="left" vertical="center" wrapText="1"/>
    </xf>
    <xf numFmtId="0" fontId="12" fillId="7" borderId="6" xfId="3" applyNumberFormat="1" applyFont="1" applyFill="1" applyBorder="1" applyAlignment="1" applyProtection="1">
      <alignment horizontal="left" vertical="center" wrapText="1"/>
    </xf>
    <xf numFmtId="0" fontId="12" fillId="7" borderId="2" xfId="3" applyNumberFormat="1" applyFont="1" applyFill="1" applyBorder="1" applyAlignment="1" applyProtection="1">
      <alignment horizontal="left" vertical="center" wrapText="1"/>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13" fillId="5" borderId="22" xfId="1" applyFont="1" applyFill="1" applyBorder="1" applyAlignment="1">
      <alignment horizontal="center" vertical="center" wrapText="1"/>
    </xf>
    <xf numFmtId="0" fontId="13" fillId="5" borderId="6" xfId="1" applyFont="1" applyFill="1" applyBorder="1" applyAlignment="1">
      <alignment horizontal="center" vertical="center" wrapText="1"/>
    </xf>
    <xf numFmtId="0" fontId="13" fillId="5" borderId="23" xfId="1" applyFont="1" applyFill="1" applyBorder="1" applyAlignment="1">
      <alignment horizontal="center" vertical="center" wrapText="1"/>
    </xf>
    <xf numFmtId="0" fontId="13" fillId="5" borderId="30" xfId="1" applyFont="1" applyFill="1" applyBorder="1" applyAlignment="1">
      <alignment horizontal="center" vertical="center" wrapText="1"/>
    </xf>
    <xf numFmtId="0" fontId="13" fillId="5" borderId="31" xfId="1" applyFont="1" applyFill="1" applyBorder="1" applyAlignment="1">
      <alignment horizontal="center" vertical="center" wrapText="1"/>
    </xf>
    <xf numFmtId="0" fontId="13" fillId="5" borderId="32" xfId="1" applyFont="1" applyFill="1" applyBorder="1" applyAlignment="1">
      <alignment horizontal="center" vertical="center" wrapText="1"/>
    </xf>
    <xf numFmtId="0" fontId="21" fillId="0" borderId="7" xfId="1" applyFont="1" applyBorder="1" applyAlignment="1">
      <alignment horizontal="center" vertical="center" wrapText="1"/>
    </xf>
    <xf numFmtId="0" fontId="21" fillId="0" borderId="0" xfId="1" applyFont="1" applyAlignment="1">
      <alignment horizontal="center" vertical="center" wrapText="1"/>
    </xf>
    <xf numFmtId="0" fontId="21" fillId="0" borderId="4" xfId="1" applyFont="1" applyBorder="1" applyAlignment="1">
      <alignment horizontal="center" vertical="center" wrapText="1"/>
    </xf>
    <xf numFmtId="0" fontId="24" fillId="0" borderId="3" xfId="1" applyFont="1" applyBorder="1" applyAlignment="1">
      <alignment horizontal="left" vertical="center" wrapText="1"/>
    </xf>
    <xf numFmtId="0" fontId="24" fillId="0" borderId="29" xfId="1" applyFont="1" applyBorder="1" applyAlignment="1">
      <alignment horizontal="left" vertical="center" wrapText="1"/>
    </xf>
    <xf numFmtId="0" fontId="12" fillId="6" borderId="22" xfId="3" applyNumberFormat="1" applyFont="1" applyFill="1" applyBorder="1" applyAlignment="1" applyProtection="1">
      <alignment horizontal="left" vertical="center" wrapText="1"/>
      <protection locked="0"/>
    </xf>
    <xf numFmtId="0" fontId="12" fillId="6" borderId="6" xfId="3" applyNumberFormat="1" applyFont="1" applyFill="1" applyBorder="1" applyAlignment="1" applyProtection="1">
      <alignment horizontal="left" vertical="center" wrapText="1"/>
      <protection locked="0"/>
    </xf>
    <xf numFmtId="0" fontId="12" fillId="6" borderId="2" xfId="3" applyNumberFormat="1" applyFont="1" applyFill="1" applyBorder="1" applyAlignment="1" applyProtection="1">
      <alignment horizontal="left" vertical="center" wrapText="1"/>
      <protection locked="0"/>
    </xf>
    <xf numFmtId="0" fontId="12" fillId="6" borderId="22" xfId="3" applyNumberFormat="1" applyFont="1" applyFill="1" applyBorder="1" applyAlignment="1" applyProtection="1">
      <alignment horizontal="left" vertical="top" wrapText="1"/>
      <protection locked="0"/>
    </xf>
    <xf numFmtId="0" fontId="12" fillId="6" borderId="6" xfId="3" applyNumberFormat="1" applyFont="1" applyFill="1" applyBorder="1" applyAlignment="1" applyProtection="1">
      <alignment horizontal="left" vertical="top" wrapText="1"/>
      <protection locked="0"/>
    </xf>
    <xf numFmtId="0" fontId="12" fillId="6" borderId="2" xfId="3" applyNumberFormat="1" applyFont="1" applyFill="1" applyBorder="1" applyAlignment="1" applyProtection="1">
      <alignment horizontal="left" vertical="top" wrapText="1"/>
      <protection locked="0"/>
    </xf>
    <xf numFmtId="0" fontId="34" fillId="0" borderId="17" xfId="0" applyFont="1" applyBorder="1" applyAlignment="1">
      <alignment horizontal="center"/>
    </xf>
    <xf numFmtId="0" fontId="34" fillId="0" borderId="18" xfId="0" applyFont="1" applyBorder="1" applyAlignment="1">
      <alignment horizontal="center"/>
    </xf>
    <xf numFmtId="0" fontId="34" fillId="0" borderId="19" xfId="0" applyFont="1" applyBorder="1" applyAlignment="1">
      <alignment horizontal="center"/>
    </xf>
    <xf numFmtId="0" fontId="34" fillId="0" borderId="5" xfId="0" applyFont="1" applyBorder="1"/>
    <xf numFmtId="0" fontId="34" fillId="0" borderId="6" xfId="0" applyFont="1" applyBorder="1"/>
    <xf numFmtId="0" fontId="34" fillId="0" borderId="2" xfId="0" applyFont="1" applyBorder="1"/>
    <xf numFmtId="0" fontId="34" fillId="0" borderId="1" xfId="0" applyFont="1" applyBorder="1"/>
    <xf numFmtId="0" fontId="35" fillId="0" borderId="0" xfId="0" applyFont="1" applyAlignment="1">
      <alignment horizontal="center"/>
    </xf>
    <xf numFmtId="0" fontId="36"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2" fillId="10" borderId="17" xfId="0" applyFont="1" applyFill="1" applyBorder="1" applyAlignment="1">
      <alignment horizontal="center"/>
    </xf>
    <xf numFmtId="0" fontId="32" fillId="10" borderId="38" xfId="0" applyFont="1" applyFill="1" applyBorder="1" applyAlignment="1">
      <alignment horizontal="center"/>
    </xf>
    <xf numFmtId="0" fontId="47" fillId="0" borderId="0" xfId="1" applyFont="1" applyAlignment="1">
      <alignment horizontal="center"/>
    </xf>
    <xf numFmtId="0" fontId="47" fillId="0" borderId="40" xfId="1" applyFont="1" applyBorder="1" applyAlignment="1">
      <alignment horizontal="center"/>
    </xf>
    <xf numFmtId="0" fontId="48" fillId="0" borderId="0" xfId="1" applyFont="1" applyAlignment="1">
      <alignment horizontal="left" vertical="top" wrapText="1"/>
    </xf>
  </cellXfs>
  <cellStyles count="10">
    <cellStyle name="Comma" xfId="8" builtinId="3"/>
    <cellStyle name="Comma 2" xfId="3" xr:uid="{00000000-0005-0000-0000-000001000000}"/>
    <cellStyle name="Comma 2 2" xfId="6" xr:uid="{00000000-0005-0000-0000-000002000000}"/>
    <cellStyle name="Comma 3" xfId="2" xr:uid="{00000000-0005-0000-0000-000003000000}"/>
    <cellStyle name="Comma 3 2" xfId="5" xr:uid="{00000000-0005-0000-0000-000004000000}"/>
    <cellStyle name="Normal" xfId="0" builtinId="0"/>
    <cellStyle name="Normal 2" xfId="1" xr:uid="{00000000-0005-0000-0000-000006000000}"/>
    <cellStyle name="Normal 3" xfId="4" xr:uid="{00000000-0005-0000-0000-000007000000}"/>
    <cellStyle name="Normal 3 2" xfId="7" xr:uid="{00000000-0005-0000-0000-000008000000}"/>
    <cellStyle name="Percent" xfId="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B88"/>
  <sheetViews>
    <sheetView tabSelected="1" topLeftCell="G1" zoomScale="80" zoomScaleNormal="80" workbookViewId="0">
      <pane ySplit="4" topLeftCell="A5" activePane="bottomLeft" state="frozen"/>
      <selection pane="bottomLeft" activeCell="L41" sqref="L41"/>
    </sheetView>
  </sheetViews>
  <sheetFormatPr defaultColWidth="9.1796875" defaultRowHeight="14.5" x14ac:dyDescent="0.35"/>
  <cols>
    <col min="1" max="1" width="11.81640625" customWidth="1"/>
    <col min="2" max="2" width="13.81640625" style="91" customWidth="1"/>
    <col min="3" max="3" width="42.1796875" customWidth="1"/>
    <col min="4" max="4" width="10.6328125" customWidth="1"/>
    <col min="5" max="5" width="13.81640625" customWidth="1"/>
    <col min="6" max="6" width="42.1796875" customWidth="1"/>
    <col min="7" max="7" width="10.6328125" customWidth="1"/>
    <col min="8" max="8" width="15.7265625" bestFit="1" customWidth="1"/>
    <col min="9" max="9" width="17" bestFit="1" customWidth="1"/>
    <col min="10" max="10" width="13" customWidth="1"/>
    <col min="11" max="11" width="18.7265625" customWidth="1"/>
    <col min="12" max="12" width="21.453125" bestFit="1" customWidth="1"/>
    <col min="13" max="14" width="16.54296875" customWidth="1"/>
    <col min="15" max="15" width="12.81640625" customWidth="1"/>
    <col min="16" max="16" width="21.54296875" customWidth="1"/>
    <col min="17" max="17" width="14.1796875" customWidth="1"/>
    <col min="18" max="18" width="21.54296875" bestFit="1" customWidth="1"/>
    <col min="19" max="19" width="35.7265625" customWidth="1"/>
    <col min="64" max="64" width="8.7265625" customWidth="1"/>
  </cols>
  <sheetData>
    <row r="1" spans="1:28" ht="17.5" customHeight="1" thickBot="1" x14ac:dyDescent="0.4">
      <c r="A1" s="333" t="s">
        <v>358</v>
      </c>
      <c r="B1" s="333"/>
      <c r="C1" s="333"/>
      <c r="D1" s="333"/>
      <c r="E1" s="333"/>
      <c r="F1" s="333"/>
      <c r="G1" s="333"/>
      <c r="H1" s="333"/>
      <c r="I1" s="333"/>
      <c r="J1" s="333"/>
      <c r="K1" s="333"/>
      <c r="L1" s="333"/>
      <c r="M1" s="333"/>
      <c r="N1" s="333"/>
      <c r="O1" s="333"/>
      <c r="P1" s="333"/>
      <c r="Q1" s="333"/>
    </row>
    <row r="2" spans="1:28" ht="25.5" thickBot="1" x14ac:dyDescent="0.55000000000000004">
      <c r="A2" s="341" t="s">
        <v>0</v>
      </c>
      <c r="B2" s="342"/>
      <c r="C2" s="342"/>
      <c r="D2" s="342"/>
      <c r="E2" s="342"/>
      <c r="F2" s="342"/>
      <c r="G2" s="342"/>
      <c r="H2" s="342"/>
      <c r="I2" s="342"/>
      <c r="J2" s="342"/>
      <c r="K2" s="342"/>
      <c r="L2" s="342"/>
      <c r="M2" s="342"/>
      <c r="N2" s="342"/>
      <c r="O2" s="342"/>
      <c r="P2" s="342"/>
      <c r="Q2" s="342"/>
      <c r="R2" s="343"/>
    </row>
    <row r="3" spans="1:28" ht="24" customHeight="1" x14ac:dyDescent="0.35">
      <c r="A3" s="3"/>
      <c r="B3" s="334" t="s">
        <v>150</v>
      </c>
      <c r="C3" s="334"/>
      <c r="D3" s="334"/>
      <c r="E3" s="335" t="s">
        <v>151</v>
      </c>
      <c r="F3" s="335"/>
      <c r="G3" s="335"/>
      <c r="H3" s="6" t="s">
        <v>1</v>
      </c>
      <c r="I3" s="6" t="s">
        <v>2</v>
      </c>
      <c r="J3" s="6" t="s">
        <v>3</v>
      </c>
      <c r="K3" s="6" t="s">
        <v>4</v>
      </c>
      <c r="L3" s="6" t="s">
        <v>5</v>
      </c>
      <c r="M3" s="6" t="s">
        <v>6</v>
      </c>
      <c r="N3" s="6"/>
      <c r="O3" s="6"/>
      <c r="P3" s="6"/>
      <c r="Q3" s="6"/>
      <c r="R3" s="7" t="s">
        <v>7</v>
      </c>
      <c r="S3" s="1"/>
    </row>
    <row r="4" spans="1:28" ht="39" x14ac:dyDescent="0.35">
      <c r="A4" s="9" t="s">
        <v>8</v>
      </c>
      <c r="B4" s="10" t="s">
        <v>9</v>
      </c>
      <c r="C4" s="10" t="s">
        <v>10</v>
      </c>
      <c r="D4" s="10" t="s">
        <v>11</v>
      </c>
      <c r="E4" s="10" t="s">
        <v>9</v>
      </c>
      <c r="F4" s="10" t="s">
        <v>10</v>
      </c>
      <c r="G4" s="10" t="s">
        <v>11</v>
      </c>
      <c r="H4" s="10" t="s">
        <v>12</v>
      </c>
      <c r="I4" s="10" t="s">
        <v>13</v>
      </c>
      <c r="J4" s="10" t="s">
        <v>14</v>
      </c>
      <c r="K4" s="10" t="s">
        <v>15</v>
      </c>
      <c r="L4" s="10" t="s">
        <v>16</v>
      </c>
      <c r="M4" s="10" t="s">
        <v>17</v>
      </c>
      <c r="N4" s="10" t="s">
        <v>18</v>
      </c>
      <c r="O4" s="10" t="s">
        <v>19</v>
      </c>
      <c r="P4" s="10" t="s">
        <v>20</v>
      </c>
      <c r="Q4" s="10" t="s">
        <v>21</v>
      </c>
      <c r="R4" s="11" t="s">
        <v>22</v>
      </c>
      <c r="S4" s="2" t="s">
        <v>149</v>
      </c>
    </row>
    <row r="5" spans="1:28" ht="18.5" x14ac:dyDescent="0.35">
      <c r="A5" s="344" t="s">
        <v>23</v>
      </c>
      <c r="B5" s="345"/>
      <c r="C5" s="345"/>
      <c r="D5" s="345"/>
      <c r="E5" s="345"/>
      <c r="F5" s="345"/>
      <c r="G5" s="345"/>
      <c r="H5" s="345"/>
      <c r="I5" s="345"/>
      <c r="J5" s="345"/>
      <c r="K5" s="345"/>
      <c r="L5" s="345"/>
      <c r="M5" s="345"/>
      <c r="N5" s="345"/>
      <c r="O5" s="345"/>
      <c r="P5" s="345"/>
      <c r="Q5" s="345"/>
      <c r="R5" s="346"/>
      <c r="S5" s="15"/>
    </row>
    <row r="6" spans="1:28" ht="87" x14ac:dyDescent="0.35">
      <c r="A6" s="31" t="s">
        <v>24</v>
      </c>
      <c r="B6" s="128" t="s">
        <v>25</v>
      </c>
      <c r="C6" s="48" t="s">
        <v>26</v>
      </c>
      <c r="D6" s="30"/>
      <c r="E6" s="128" t="s">
        <v>25</v>
      </c>
      <c r="F6" s="48" t="s">
        <v>360</v>
      </c>
      <c r="G6" s="30"/>
      <c r="H6" s="80">
        <f>Data!D$25</f>
        <v>53</v>
      </c>
      <c r="I6" s="129">
        <v>1</v>
      </c>
      <c r="J6" s="81">
        <f t="shared" ref="J6:J7" si="0">+H6*I6</f>
        <v>53</v>
      </c>
      <c r="K6" s="80">
        <v>36</v>
      </c>
      <c r="L6" s="130">
        <f t="shared" ref="L6:L7" si="1">J6*K6</f>
        <v>1908</v>
      </c>
      <c r="M6" s="131">
        <v>1908</v>
      </c>
      <c r="N6" s="131">
        <v>0</v>
      </c>
      <c r="O6" s="131">
        <v>0</v>
      </c>
      <c r="P6" s="131">
        <v>0</v>
      </c>
      <c r="Q6" s="264">
        <f>L6-M6</f>
        <v>0</v>
      </c>
      <c r="R6" s="254">
        <f>+L6-M6</f>
        <v>0</v>
      </c>
    </row>
    <row r="7" spans="1:28" ht="43.5" x14ac:dyDescent="0.35">
      <c r="A7" s="31" t="s">
        <v>24</v>
      </c>
      <c r="B7" s="48" t="s">
        <v>27</v>
      </c>
      <c r="C7" s="48" t="s">
        <v>28</v>
      </c>
      <c r="D7" s="30"/>
      <c r="E7" s="48" t="s">
        <v>27</v>
      </c>
      <c r="F7" s="48" t="s">
        <v>361</v>
      </c>
      <c r="G7" s="30"/>
      <c r="H7" s="80">
        <f>Data!D$25</f>
        <v>53</v>
      </c>
      <c r="I7" s="80">
        <v>1</v>
      </c>
      <c r="J7" s="81">
        <f t="shared" si="0"/>
        <v>53</v>
      </c>
      <c r="K7" s="135">
        <v>1</v>
      </c>
      <c r="L7" s="114">
        <f t="shared" si="1"/>
        <v>53</v>
      </c>
      <c r="M7" s="82">
        <v>53</v>
      </c>
      <c r="N7" s="131">
        <v>0</v>
      </c>
      <c r="O7" s="131">
        <v>0</v>
      </c>
      <c r="P7" s="131">
        <v>0</v>
      </c>
      <c r="Q7" s="264">
        <f t="shared" ref="Q7:Q40" si="2">L7-M7</f>
        <v>0</v>
      </c>
      <c r="R7" s="254">
        <f>+L7-M7</f>
        <v>0</v>
      </c>
    </row>
    <row r="8" spans="1:28" ht="29" hidden="1" x14ac:dyDescent="0.35">
      <c r="A8" s="59" t="s">
        <v>24</v>
      </c>
      <c r="B8" s="48" t="s">
        <v>29</v>
      </c>
      <c r="C8" s="48" t="s">
        <v>30</v>
      </c>
      <c r="D8" s="30"/>
      <c r="E8" s="48" t="s">
        <v>29</v>
      </c>
      <c r="F8" s="48" t="s">
        <v>30</v>
      </c>
      <c r="G8" s="30"/>
      <c r="H8" s="80">
        <f>Data!D$25</f>
        <v>53</v>
      </c>
      <c r="I8" s="60">
        <v>0</v>
      </c>
      <c r="J8" s="58">
        <v>0</v>
      </c>
      <c r="K8" s="243">
        <v>0</v>
      </c>
      <c r="L8" s="114">
        <v>0</v>
      </c>
      <c r="M8" s="63">
        <v>0</v>
      </c>
      <c r="N8" s="137"/>
      <c r="O8" s="137"/>
      <c r="P8" s="137"/>
      <c r="Q8" s="264">
        <f t="shared" si="2"/>
        <v>0</v>
      </c>
      <c r="R8" s="256"/>
    </row>
    <row r="9" spans="1:28" ht="29" hidden="1" x14ac:dyDescent="0.35">
      <c r="A9" s="59" t="s">
        <v>24</v>
      </c>
      <c r="B9" s="48" t="s">
        <v>31</v>
      </c>
      <c r="C9" s="48" t="s">
        <v>32</v>
      </c>
      <c r="D9" s="30"/>
      <c r="E9" s="48" t="s">
        <v>31</v>
      </c>
      <c r="F9" s="48" t="s">
        <v>32</v>
      </c>
      <c r="G9" s="30"/>
      <c r="H9" s="80">
        <f>Data!D$25</f>
        <v>53</v>
      </c>
      <c r="I9" s="60">
        <v>0</v>
      </c>
      <c r="J9" s="58">
        <v>0</v>
      </c>
      <c r="K9" s="243">
        <v>0</v>
      </c>
      <c r="L9" s="114">
        <v>0</v>
      </c>
      <c r="M9" s="63">
        <v>0</v>
      </c>
      <c r="N9" s="137"/>
      <c r="O9" s="137"/>
      <c r="P9" s="137"/>
      <c r="Q9" s="264">
        <f t="shared" si="2"/>
        <v>0</v>
      </c>
      <c r="R9" s="256">
        <v>0</v>
      </c>
    </row>
    <row r="10" spans="1:28" ht="58" hidden="1" x14ac:dyDescent="0.35">
      <c r="A10" s="59" t="s">
        <v>24</v>
      </c>
      <c r="B10" s="48" t="s">
        <v>33</v>
      </c>
      <c r="C10" s="48" t="s">
        <v>34</v>
      </c>
      <c r="D10" s="30"/>
      <c r="E10" s="48" t="s">
        <v>33</v>
      </c>
      <c r="F10" s="48" t="s">
        <v>34</v>
      </c>
      <c r="G10" s="30"/>
      <c r="H10" s="80">
        <f>Data!D$25</f>
        <v>53</v>
      </c>
      <c r="I10" s="60">
        <v>0</v>
      </c>
      <c r="J10" s="58">
        <v>0</v>
      </c>
      <c r="K10" s="243">
        <v>0</v>
      </c>
      <c r="L10" s="114">
        <v>0</v>
      </c>
      <c r="M10" s="63">
        <v>0</v>
      </c>
      <c r="N10" s="137"/>
      <c r="O10" s="137"/>
      <c r="P10" s="137"/>
      <c r="Q10" s="264">
        <f t="shared" si="2"/>
        <v>0</v>
      </c>
      <c r="R10" s="256">
        <v>0</v>
      </c>
    </row>
    <row r="11" spans="1:28" ht="72.5" hidden="1" x14ac:dyDescent="0.35">
      <c r="A11" s="59" t="s">
        <v>24</v>
      </c>
      <c r="B11" s="48" t="s">
        <v>35</v>
      </c>
      <c r="C11" s="48" t="s">
        <v>36</v>
      </c>
      <c r="D11" s="30"/>
      <c r="E11" s="48" t="s">
        <v>35</v>
      </c>
      <c r="F11" s="48" t="s">
        <v>36</v>
      </c>
      <c r="G11" s="30"/>
      <c r="H11" s="80">
        <f>Data!D$25</f>
        <v>53</v>
      </c>
      <c r="I11" s="60">
        <v>0</v>
      </c>
      <c r="J11" s="58">
        <v>0</v>
      </c>
      <c r="K11" s="243">
        <v>0</v>
      </c>
      <c r="L11" s="114">
        <v>0</v>
      </c>
      <c r="M11" s="63">
        <v>0</v>
      </c>
      <c r="N11" s="137"/>
      <c r="O11" s="137"/>
      <c r="P11" s="137"/>
      <c r="Q11" s="264">
        <f t="shared" si="2"/>
        <v>0</v>
      </c>
      <c r="R11" s="256">
        <v>0</v>
      </c>
    </row>
    <row r="12" spans="1:28" ht="29" hidden="1" x14ac:dyDescent="0.35">
      <c r="A12" s="59" t="s">
        <v>24</v>
      </c>
      <c r="B12" s="48" t="s">
        <v>37</v>
      </c>
      <c r="C12" s="48" t="s">
        <v>38</v>
      </c>
      <c r="D12" s="30"/>
      <c r="E12" s="48" t="s">
        <v>37</v>
      </c>
      <c r="F12" s="48" t="s">
        <v>38</v>
      </c>
      <c r="G12" s="30"/>
      <c r="H12" s="80">
        <f>Data!D$25</f>
        <v>53</v>
      </c>
      <c r="I12" s="60">
        <v>0</v>
      </c>
      <c r="J12" s="58">
        <v>0</v>
      </c>
      <c r="K12" s="243">
        <v>0</v>
      </c>
      <c r="L12" s="114">
        <v>0</v>
      </c>
      <c r="M12" s="63">
        <v>0</v>
      </c>
      <c r="N12" s="137"/>
      <c r="O12" s="137"/>
      <c r="P12" s="137"/>
      <c r="Q12" s="264">
        <f t="shared" si="2"/>
        <v>0</v>
      </c>
      <c r="R12" s="256">
        <v>0</v>
      </c>
    </row>
    <row r="13" spans="1:28" ht="87" hidden="1" x14ac:dyDescent="0.35">
      <c r="A13" s="59" t="s">
        <v>24</v>
      </c>
      <c r="B13" s="48" t="s">
        <v>269</v>
      </c>
      <c r="C13" s="48" t="s">
        <v>270</v>
      </c>
      <c r="D13" s="30"/>
      <c r="E13" s="48" t="s">
        <v>269</v>
      </c>
      <c r="F13" s="48" t="s">
        <v>270</v>
      </c>
      <c r="G13" s="30"/>
      <c r="H13" s="80">
        <f>Data!D$25</f>
        <v>53</v>
      </c>
      <c r="I13" s="60">
        <v>0</v>
      </c>
      <c r="J13" s="58">
        <v>0</v>
      </c>
      <c r="K13" s="243">
        <v>0</v>
      </c>
      <c r="L13" s="114">
        <v>0</v>
      </c>
      <c r="M13" s="63">
        <v>0</v>
      </c>
      <c r="N13" s="137"/>
      <c r="O13" s="137"/>
      <c r="P13" s="137"/>
      <c r="Q13" s="264">
        <f t="shared" si="2"/>
        <v>0</v>
      </c>
      <c r="R13" s="256">
        <v>0</v>
      </c>
    </row>
    <row r="14" spans="1:28" ht="43.5" hidden="1" x14ac:dyDescent="0.35">
      <c r="A14" s="59" t="s">
        <v>24</v>
      </c>
      <c r="B14" s="48" t="s">
        <v>39</v>
      </c>
      <c r="C14" s="48" t="s">
        <v>40</v>
      </c>
      <c r="D14" s="30"/>
      <c r="E14" s="48" t="s">
        <v>39</v>
      </c>
      <c r="F14" s="48" t="s">
        <v>40</v>
      </c>
      <c r="G14" s="30"/>
      <c r="H14" s="80">
        <f>Data!D$25</f>
        <v>53</v>
      </c>
      <c r="I14" s="60">
        <v>0</v>
      </c>
      <c r="J14" s="58">
        <v>0</v>
      </c>
      <c r="K14" s="243">
        <v>0</v>
      </c>
      <c r="L14" s="114">
        <v>0</v>
      </c>
      <c r="M14" s="63">
        <v>0</v>
      </c>
      <c r="N14" s="137"/>
      <c r="O14" s="137"/>
      <c r="P14" s="137"/>
      <c r="Q14" s="264">
        <f t="shared" si="2"/>
        <v>0</v>
      </c>
      <c r="R14" s="256">
        <v>0</v>
      </c>
    </row>
    <row r="15" spans="1:28" ht="43.5" x14ac:dyDescent="0.35">
      <c r="A15" s="306" t="s">
        <v>266</v>
      </c>
      <c r="B15" s="307" t="s">
        <v>267</v>
      </c>
      <c r="C15" s="308" t="s">
        <v>268</v>
      </c>
      <c r="D15" s="309"/>
      <c r="E15" s="307" t="s">
        <v>267</v>
      </c>
      <c r="F15" s="308" t="s">
        <v>359</v>
      </c>
      <c r="G15" s="309"/>
      <c r="H15" s="310">
        <f>Data!D$25</f>
        <v>53</v>
      </c>
      <c r="I15" s="310">
        <v>1</v>
      </c>
      <c r="J15" s="311">
        <f t="shared" ref="J15" si="3">+H15*I15</f>
        <v>53</v>
      </c>
      <c r="K15" s="312">
        <v>0.5</v>
      </c>
      <c r="L15" s="332">
        <v>26.2</v>
      </c>
      <c r="M15" s="313">
        <v>0</v>
      </c>
      <c r="N15" s="314">
        <v>0</v>
      </c>
      <c r="O15" s="314">
        <v>0</v>
      </c>
      <c r="P15" s="314">
        <v>0</v>
      </c>
      <c r="Q15" s="315">
        <f t="shared" si="2"/>
        <v>26.2</v>
      </c>
      <c r="R15" s="331">
        <f>+L15-M15</f>
        <v>26.2</v>
      </c>
      <c r="S15" s="316" t="s">
        <v>265</v>
      </c>
      <c r="T15" s="242"/>
      <c r="U15" s="242"/>
      <c r="V15" s="242"/>
      <c r="W15" s="242"/>
      <c r="X15" s="242"/>
      <c r="Y15" s="242"/>
      <c r="Z15" s="242"/>
      <c r="AA15" s="242"/>
      <c r="AB15" s="242"/>
    </row>
    <row r="16" spans="1:28" ht="72.5" x14ac:dyDescent="0.35">
      <c r="A16" s="31" t="s">
        <v>24</v>
      </c>
      <c r="B16" s="55" t="s">
        <v>41</v>
      </c>
      <c r="C16" s="55" t="s">
        <v>42</v>
      </c>
      <c r="D16" s="30"/>
      <c r="E16" s="55" t="s">
        <v>41</v>
      </c>
      <c r="F16" s="55" t="s">
        <v>42</v>
      </c>
      <c r="G16" s="30"/>
      <c r="H16" s="80">
        <f>Data!D$25</f>
        <v>53</v>
      </c>
      <c r="I16" s="80">
        <v>1</v>
      </c>
      <c r="J16" s="81">
        <f t="shared" ref="J16" si="4">+H16*I16</f>
        <v>53</v>
      </c>
      <c r="K16" s="135">
        <v>1</v>
      </c>
      <c r="L16" s="115">
        <f t="shared" ref="L16" si="5">+J16*K16</f>
        <v>53</v>
      </c>
      <c r="M16" s="82">
        <v>53</v>
      </c>
      <c r="N16" s="131">
        <v>0</v>
      </c>
      <c r="O16" s="131">
        <v>0</v>
      </c>
      <c r="P16" s="131">
        <v>0</v>
      </c>
      <c r="Q16" s="264">
        <f t="shared" si="2"/>
        <v>0</v>
      </c>
      <c r="R16" s="254">
        <f>+L16-M16</f>
        <v>0</v>
      </c>
    </row>
    <row r="17" spans="1:18" ht="58" x14ac:dyDescent="0.35">
      <c r="A17" s="31" t="s">
        <v>24</v>
      </c>
      <c r="B17" s="132" t="s">
        <v>43</v>
      </c>
      <c r="C17" s="132" t="s">
        <v>44</v>
      </c>
      <c r="D17" s="30"/>
      <c r="E17" s="132" t="s">
        <v>43</v>
      </c>
      <c r="F17" s="132" t="s">
        <v>44</v>
      </c>
      <c r="G17" s="30"/>
      <c r="H17" s="80">
        <f>Data!D$25</f>
        <v>53</v>
      </c>
      <c r="I17" s="80">
        <f>ROUND((Data!D16/Data!D25),0)</f>
        <v>104</v>
      </c>
      <c r="J17" s="81">
        <f>+H17*I17</f>
        <v>5512</v>
      </c>
      <c r="K17" s="135">
        <v>1</v>
      </c>
      <c r="L17" s="115">
        <f t="shared" ref="L17:L18" si="6">+J17*K17</f>
        <v>5512</v>
      </c>
      <c r="M17" s="82">
        <v>5512</v>
      </c>
      <c r="N17" s="131">
        <v>0</v>
      </c>
      <c r="O17" s="131">
        <v>0</v>
      </c>
      <c r="P17" s="131">
        <v>0</v>
      </c>
      <c r="Q17" s="264">
        <f t="shared" si="2"/>
        <v>0</v>
      </c>
      <c r="R17" s="254">
        <f>+L17-M17</f>
        <v>0</v>
      </c>
    </row>
    <row r="18" spans="1:18" ht="63.75" customHeight="1" x14ac:dyDescent="0.35">
      <c r="A18" s="31" t="s">
        <v>24</v>
      </c>
      <c r="B18" s="84" t="s">
        <v>45</v>
      </c>
      <c r="C18" s="84" t="s">
        <v>46</v>
      </c>
      <c r="D18" s="30"/>
      <c r="E18" s="84" t="s">
        <v>45</v>
      </c>
      <c r="F18" s="84" t="s">
        <v>46</v>
      </c>
      <c r="G18" s="30"/>
      <c r="H18" s="80">
        <f>Data!D$25</f>
        <v>53</v>
      </c>
      <c r="I18" s="80">
        <v>1</v>
      </c>
      <c r="J18" s="81">
        <f>+H18*I18</f>
        <v>53</v>
      </c>
      <c r="K18" s="135">
        <v>1</v>
      </c>
      <c r="L18" s="115">
        <f t="shared" si="6"/>
        <v>53</v>
      </c>
      <c r="M18" s="82">
        <v>53</v>
      </c>
      <c r="N18" s="131">
        <v>0</v>
      </c>
      <c r="O18" s="131">
        <v>0</v>
      </c>
      <c r="P18" s="131">
        <v>0</v>
      </c>
      <c r="Q18" s="264">
        <f t="shared" si="2"/>
        <v>0</v>
      </c>
      <c r="R18" s="254">
        <f>+L18-M18</f>
        <v>0</v>
      </c>
    </row>
    <row r="19" spans="1:18" s="57" customFormat="1" x14ac:dyDescent="0.35">
      <c r="A19" s="31" t="s">
        <v>24</v>
      </c>
      <c r="B19" s="55" t="s">
        <v>47</v>
      </c>
      <c r="C19" s="55" t="s">
        <v>48</v>
      </c>
      <c r="D19" s="30"/>
      <c r="E19" s="55" t="s">
        <v>47</v>
      </c>
      <c r="F19" s="55" t="s">
        <v>48</v>
      </c>
      <c r="G19" s="30"/>
      <c r="H19" s="80">
        <f>Data!D$25</f>
        <v>53</v>
      </c>
      <c r="I19" s="80">
        <f>(ROUND(Data!D16/Data!D25,0))*3</f>
        <v>312</v>
      </c>
      <c r="J19" s="134">
        <f>+H19*I19</f>
        <v>16536</v>
      </c>
      <c r="K19" s="135">
        <v>0.5</v>
      </c>
      <c r="L19" s="115">
        <f t="shared" ref="L19:L27" si="7">+J19*K19</f>
        <v>8268</v>
      </c>
      <c r="M19" s="82">
        <v>8268</v>
      </c>
      <c r="N19" s="131">
        <v>0</v>
      </c>
      <c r="O19" s="131">
        <v>0</v>
      </c>
      <c r="P19" s="131">
        <v>0</v>
      </c>
      <c r="Q19" s="264">
        <f t="shared" si="2"/>
        <v>0</v>
      </c>
      <c r="R19" s="254">
        <f>+L19-M19</f>
        <v>0</v>
      </c>
    </row>
    <row r="20" spans="1:18" s="57" customFormat="1" ht="29" hidden="1" x14ac:dyDescent="0.35">
      <c r="A20" s="31" t="s">
        <v>24</v>
      </c>
      <c r="B20" s="92">
        <v>225.1</v>
      </c>
      <c r="C20" s="55" t="s">
        <v>49</v>
      </c>
      <c r="D20" s="30"/>
      <c r="E20" s="92">
        <v>225.1</v>
      </c>
      <c r="F20" s="55" t="s">
        <v>49</v>
      </c>
      <c r="G20" s="30"/>
      <c r="H20" s="60">
        <v>0</v>
      </c>
      <c r="I20" s="60">
        <v>0</v>
      </c>
      <c r="J20" s="58">
        <v>0</v>
      </c>
      <c r="K20" s="243">
        <v>0</v>
      </c>
      <c r="L20" s="114">
        <v>0</v>
      </c>
      <c r="M20" s="63">
        <v>0</v>
      </c>
      <c r="N20" s="137"/>
      <c r="O20" s="137"/>
      <c r="P20" s="137"/>
      <c r="Q20" s="264">
        <f t="shared" si="2"/>
        <v>0</v>
      </c>
      <c r="R20" s="256">
        <v>0</v>
      </c>
    </row>
    <row r="21" spans="1:18" ht="29" x14ac:dyDescent="0.35">
      <c r="A21" s="31" t="s">
        <v>24</v>
      </c>
      <c r="B21" s="55" t="s">
        <v>50</v>
      </c>
      <c r="C21" s="55" t="s">
        <v>51</v>
      </c>
      <c r="D21" s="30"/>
      <c r="E21" s="55" t="s">
        <v>50</v>
      </c>
      <c r="F21" s="55" t="s">
        <v>51</v>
      </c>
      <c r="G21" s="30"/>
      <c r="H21" s="80">
        <f>Data!D$25</f>
        <v>53</v>
      </c>
      <c r="I21" s="80">
        <v>10</v>
      </c>
      <c r="J21" s="134">
        <f>+H21*I21</f>
        <v>530</v>
      </c>
      <c r="K21" s="135">
        <v>4</v>
      </c>
      <c r="L21" s="115">
        <f t="shared" si="7"/>
        <v>2120</v>
      </c>
      <c r="M21" s="82">
        <v>2120</v>
      </c>
      <c r="N21" s="131">
        <v>0</v>
      </c>
      <c r="O21" s="131">
        <v>0</v>
      </c>
      <c r="P21" s="131">
        <v>0</v>
      </c>
      <c r="Q21" s="264">
        <f t="shared" si="2"/>
        <v>0</v>
      </c>
      <c r="R21" s="254">
        <f>+L21-M21</f>
        <v>0</v>
      </c>
    </row>
    <row r="22" spans="1:18" hidden="1" x14ac:dyDescent="0.35">
      <c r="A22" s="31" t="s">
        <v>24</v>
      </c>
      <c r="B22" s="55" t="s">
        <v>52</v>
      </c>
      <c r="C22" s="55" t="s">
        <v>53</v>
      </c>
      <c r="D22" s="30"/>
      <c r="E22" s="55" t="s">
        <v>52</v>
      </c>
      <c r="F22" s="55" t="s">
        <v>53</v>
      </c>
      <c r="G22" s="30"/>
      <c r="H22" s="60">
        <v>0</v>
      </c>
      <c r="I22" s="60">
        <v>0</v>
      </c>
      <c r="J22" s="58">
        <v>0</v>
      </c>
      <c r="K22" s="243">
        <v>0</v>
      </c>
      <c r="L22" s="114">
        <v>0</v>
      </c>
      <c r="M22" s="63">
        <v>0</v>
      </c>
      <c r="N22" s="137"/>
      <c r="O22" s="137"/>
      <c r="P22" s="137"/>
      <c r="Q22" s="264">
        <f t="shared" si="2"/>
        <v>0</v>
      </c>
      <c r="R22" s="256">
        <v>0</v>
      </c>
    </row>
    <row r="23" spans="1:18" ht="29" hidden="1" x14ac:dyDescent="0.35">
      <c r="A23" s="31" t="s">
        <v>24</v>
      </c>
      <c r="B23" s="93">
        <v>225.17</v>
      </c>
      <c r="C23" s="55" t="s">
        <v>54</v>
      </c>
      <c r="D23" s="30"/>
      <c r="E23" s="93">
        <v>225.17</v>
      </c>
      <c r="F23" s="55" t="s">
        <v>54</v>
      </c>
      <c r="G23" s="30"/>
      <c r="H23" s="60">
        <v>0</v>
      </c>
      <c r="I23" s="60">
        <v>0</v>
      </c>
      <c r="J23" s="58">
        <v>0</v>
      </c>
      <c r="K23" s="243">
        <v>0</v>
      </c>
      <c r="L23" s="114">
        <v>0</v>
      </c>
      <c r="M23" s="63">
        <v>0</v>
      </c>
      <c r="N23" s="137"/>
      <c r="O23" s="137"/>
      <c r="P23" s="137"/>
      <c r="Q23" s="264">
        <f t="shared" si="2"/>
        <v>0</v>
      </c>
      <c r="R23" s="256">
        <v>0</v>
      </c>
    </row>
    <row r="24" spans="1:18" x14ac:dyDescent="0.35">
      <c r="A24" s="8" t="s">
        <v>24</v>
      </c>
      <c r="B24" s="48" t="s">
        <v>55</v>
      </c>
      <c r="C24" s="48" t="s">
        <v>56</v>
      </c>
      <c r="D24" s="49"/>
      <c r="E24" s="48" t="s">
        <v>55</v>
      </c>
      <c r="F24" s="48" t="s">
        <v>56</v>
      </c>
      <c r="G24" s="49"/>
      <c r="H24" s="80">
        <f>Data!D$25</f>
        <v>53</v>
      </c>
      <c r="I24" s="85">
        <v>5</v>
      </c>
      <c r="J24" s="86">
        <f t="shared" ref="J24:J27" si="8">+H24*I24</f>
        <v>265</v>
      </c>
      <c r="K24" s="244">
        <v>1</v>
      </c>
      <c r="L24" s="116">
        <f>+J24*K24</f>
        <v>265</v>
      </c>
      <c r="M24" s="87">
        <v>265</v>
      </c>
      <c r="N24" s="262">
        <v>0</v>
      </c>
      <c r="O24" s="262">
        <v>0</v>
      </c>
      <c r="P24" s="262">
        <v>0</v>
      </c>
      <c r="Q24" s="264">
        <f t="shared" si="2"/>
        <v>0</v>
      </c>
      <c r="R24" s="257">
        <f>+L24-M24</f>
        <v>0</v>
      </c>
    </row>
    <row r="25" spans="1:18" ht="43.5" hidden="1" x14ac:dyDescent="0.35">
      <c r="A25" s="8" t="s">
        <v>24</v>
      </c>
      <c r="B25" s="89" t="s">
        <v>57</v>
      </c>
      <c r="C25" s="48" t="s">
        <v>58</v>
      </c>
      <c r="D25" s="49"/>
      <c r="E25" s="89" t="s">
        <v>57</v>
      </c>
      <c r="F25" s="48" t="s">
        <v>58</v>
      </c>
      <c r="G25" s="49"/>
      <c r="H25" s="60">
        <v>0</v>
      </c>
      <c r="I25" s="60">
        <v>0</v>
      </c>
      <c r="J25" s="86">
        <f t="shared" si="8"/>
        <v>0</v>
      </c>
      <c r="K25" s="243">
        <v>0</v>
      </c>
      <c r="L25" s="113">
        <f t="shared" si="7"/>
        <v>0</v>
      </c>
      <c r="M25" s="63">
        <v>0</v>
      </c>
      <c r="N25" s="137"/>
      <c r="O25" s="137"/>
      <c r="P25" s="137"/>
      <c r="Q25" s="264">
        <f t="shared" si="2"/>
        <v>0</v>
      </c>
      <c r="R25" s="256">
        <v>0</v>
      </c>
    </row>
    <row r="26" spans="1:18" ht="29" hidden="1" x14ac:dyDescent="0.35">
      <c r="A26" s="8" t="s">
        <v>24</v>
      </c>
      <c r="B26" s="89" t="s">
        <v>59</v>
      </c>
      <c r="C26" s="48" t="s">
        <v>60</v>
      </c>
      <c r="D26" s="49"/>
      <c r="E26" s="89" t="s">
        <v>59</v>
      </c>
      <c r="F26" s="48" t="s">
        <v>60</v>
      </c>
      <c r="G26" s="49"/>
      <c r="H26" s="60">
        <v>0</v>
      </c>
      <c r="I26" s="60">
        <v>0</v>
      </c>
      <c r="J26" s="86">
        <f t="shared" si="8"/>
        <v>0</v>
      </c>
      <c r="K26" s="243">
        <v>0</v>
      </c>
      <c r="L26" s="113">
        <f t="shared" si="7"/>
        <v>0</v>
      </c>
      <c r="M26" s="63">
        <v>0</v>
      </c>
      <c r="N26" s="137"/>
      <c r="O26" s="137"/>
      <c r="P26" s="137"/>
      <c r="Q26" s="264">
        <f t="shared" si="2"/>
        <v>0</v>
      </c>
      <c r="R26" s="256">
        <v>0</v>
      </c>
    </row>
    <row r="27" spans="1:18" ht="36" hidden="1" customHeight="1" x14ac:dyDescent="0.35">
      <c r="A27" s="8" t="s">
        <v>24</v>
      </c>
      <c r="B27" s="48" t="s">
        <v>61</v>
      </c>
      <c r="C27" s="89" t="s">
        <v>62</v>
      </c>
      <c r="D27" s="49" t="s">
        <v>63</v>
      </c>
      <c r="E27" s="48" t="s">
        <v>61</v>
      </c>
      <c r="F27" s="89" t="s">
        <v>62</v>
      </c>
      <c r="G27" s="49"/>
      <c r="H27" s="60">
        <v>0</v>
      </c>
      <c r="I27" s="60">
        <v>0</v>
      </c>
      <c r="J27" s="86">
        <f t="shared" si="8"/>
        <v>0</v>
      </c>
      <c r="K27" s="243">
        <v>0</v>
      </c>
      <c r="L27" s="113">
        <f t="shared" si="7"/>
        <v>0</v>
      </c>
      <c r="M27" s="63">
        <v>0</v>
      </c>
      <c r="N27" s="137"/>
      <c r="O27" s="137"/>
      <c r="P27" s="137"/>
      <c r="Q27" s="264">
        <f t="shared" si="2"/>
        <v>0</v>
      </c>
      <c r="R27" s="256">
        <f>+L27-M27</f>
        <v>0</v>
      </c>
    </row>
    <row r="28" spans="1:18" ht="58" x14ac:dyDescent="0.35">
      <c r="A28" s="136" t="s">
        <v>24</v>
      </c>
      <c r="B28" s="48" t="s">
        <v>37</v>
      </c>
      <c r="C28" s="48" t="s">
        <v>64</v>
      </c>
      <c r="D28" s="49"/>
      <c r="E28" s="48" t="s">
        <v>37</v>
      </c>
      <c r="F28" s="48" t="s">
        <v>64</v>
      </c>
      <c r="G28" s="49"/>
      <c r="H28" s="80">
        <f>Data!D$25</f>
        <v>53</v>
      </c>
      <c r="I28" s="61">
        <v>467.24</v>
      </c>
      <c r="J28" s="86">
        <f t="shared" ref="J28:J35" si="9">+H28*I28</f>
        <v>24763.72</v>
      </c>
      <c r="K28" s="243">
        <v>8.3000000000000004E-2</v>
      </c>
      <c r="L28" s="113">
        <f>+J28*K28</f>
        <v>2055.3887600000003</v>
      </c>
      <c r="M28" s="137">
        <v>2055.3887600000003</v>
      </c>
      <c r="N28" s="137">
        <v>0</v>
      </c>
      <c r="O28" s="137">
        <v>0</v>
      </c>
      <c r="P28" s="137">
        <v>0</v>
      </c>
      <c r="Q28" s="264">
        <f t="shared" si="2"/>
        <v>0</v>
      </c>
      <c r="R28" s="258">
        <f>+L28-M28</f>
        <v>0</v>
      </c>
    </row>
    <row r="29" spans="1:18" ht="145" x14ac:dyDescent="0.35">
      <c r="A29" s="8" t="s">
        <v>24</v>
      </c>
      <c r="B29" s="55" t="s">
        <v>65</v>
      </c>
      <c r="C29" s="55" t="s">
        <v>66</v>
      </c>
      <c r="D29" s="196"/>
      <c r="E29" s="55" t="s">
        <v>65</v>
      </c>
      <c r="F29" s="55" t="s">
        <v>362</v>
      </c>
      <c r="G29" s="196"/>
      <c r="H29" s="60">
        <f>Data!D$21</f>
        <v>3314</v>
      </c>
      <c r="I29" s="51">
        <v>1</v>
      </c>
      <c r="J29" s="60">
        <f t="shared" si="9"/>
        <v>3314</v>
      </c>
      <c r="K29" s="138">
        <v>39.5</v>
      </c>
      <c r="L29" s="171">
        <f>+J29*K29</f>
        <v>130903</v>
      </c>
      <c r="M29" s="152">
        <v>130903</v>
      </c>
      <c r="N29" s="152">
        <v>0</v>
      </c>
      <c r="O29" s="152">
        <v>0</v>
      </c>
      <c r="P29" s="152">
        <v>0</v>
      </c>
      <c r="Q29" s="264">
        <f t="shared" si="2"/>
        <v>0</v>
      </c>
      <c r="R29" s="152">
        <f>L29-M29</f>
        <v>0</v>
      </c>
    </row>
    <row r="30" spans="1:18" ht="72.5" x14ac:dyDescent="0.35">
      <c r="A30" s="8" t="s">
        <v>24</v>
      </c>
      <c r="B30" s="139" t="s">
        <v>67</v>
      </c>
      <c r="C30" s="55" t="s">
        <v>68</v>
      </c>
      <c r="D30" s="196"/>
      <c r="E30" s="139" t="s">
        <v>67</v>
      </c>
      <c r="F30" s="55" t="s">
        <v>68</v>
      </c>
      <c r="G30" s="196"/>
      <c r="H30" s="60">
        <f>ROUND((Data!D17*Data!D22),0)</f>
        <v>640</v>
      </c>
      <c r="I30" s="51">
        <v>1</v>
      </c>
      <c r="J30" s="60">
        <f t="shared" si="9"/>
        <v>640</v>
      </c>
      <c r="K30" s="245">
        <v>1</v>
      </c>
      <c r="L30" s="51">
        <f t="shared" ref="L30:L35" si="10">+J30*K30</f>
        <v>640</v>
      </c>
      <c r="M30" s="51">
        <v>640</v>
      </c>
      <c r="N30" s="152">
        <v>0</v>
      </c>
      <c r="O30" s="152">
        <v>0</v>
      </c>
      <c r="P30" s="152">
        <v>0</v>
      </c>
      <c r="Q30" s="264">
        <f t="shared" si="2"/>
        <v>0</v>
      </c>
      <c r="R30" s="152">
        <f t="shared" ref="R30:R35" si="11">L30-M30</f>
        <v>0</v>
      </c>
    </row>
    <row r="31" spans="1:18" ht="43.5" x14ac:dyDescent="0.35">
      <c r="A31" s="8" t="s">
        <v>24</v>
      </c>
      <c r="B31" s="139" t="s">
        <v>69</v>
      </c>
      <c r="C31" s="55" t="s">
        <v>70</v>
      </c>
      <c r="D31" s="196"/>
      <c r="E31" s="139" t="s">
        <v>69</v>
      </c>
      <c r="F31" s="55" t="s">
        <v>70</v>
      </c>
      <c r="G31" s="196"/>
      <c r="H31" s="60">
        <v>2675</v>
      </c>
      <c r="I31" s="51">
        <v>1</v>
      </c>
      <c r="J31" s="60">
        <f t="shared" si="9"/>
        <v>2675</v>
      </c>
      <c r="K31" s="245">
        <v>1</v>
      </c>
      <c r="L31" s="171">
        <f t="shared" si="10"/>
        <v>2675</v>
      </c>
      <c r="M31" s="51">
        <v>2675</v>
      </c>
      <c r="N31" s="152">
        <v>0</v>
      </c>
      <c r="O31" s="152">
        <v>0</v>
      </c>
      <c r="P31" s="152">
        <v>0</v>
      </c>
      <c r="Q31" s="264">
        <f t="shared" si="2"/>
        <v>0</v>
      </c>
      <c r="R31" s="152">
        <f t="shared" si="11"/>
        <v>0</v>
      </c>
    </row>
    <row r="32" spans="1:18" ht="58" x14ac:dyDescent="0.35">
      <c r="A32" s="31" t="s">
        <v>24</v>
      </c>
      <c r="B32" s="140" t="s">
        <v>71</v>
      </c>
      <c r="C32" s="55" t="s">
        <v>72</v>
      </c>
      <c r="D32" s="196"/>
      <c r="E32" s="140" t="s">
        <v>71</v>
      </c>
      <c r="F32" s="55" t="s">
        <v>72</v>
      </c>
      <c r="G32" s="196"/>
      <c r="H32" s="60">
        <f>ROUNDUP((Data!D21)*0.1,0)</f>
        <v>332</v>
      </c>
      <c r="I32" s="51">
        <v>1</v>
      </c>
      <c r="J32" s="172">
        <f t="shared" si="9"/>
        <v>332</v>
      </c>
      <c r="K32" s="245">
        <v>0.123</v>
      </c>
      <c r="L32" s="171">
        <f t="shared" si="10"/>
        <v>40.835999999999999</v>
      </c>
      <c r="M32" s="171">
        <v>40.835999999999999</v>
      </c>
      <c r="N32" s="152">
        <v>0</v>
      </c>
      <c r="O32" s="152">
        <v>0</v>
      </c>
      <c r="P32" s="152">
        <v>0</v>
      </c>
      <c r="Q32" s="264">
        <f t="shared" si="2"/>
        <v>0</v>
      </c>
      <c r="R32" s="152">
        <f t="shared" si="11"/>
        <v>0</v>
      </c>
    </row>
    <row r="33" spans="1:19" ht="58" x14ac:dyDescent="0.35">
      <c r="A33" s="31" t="s">
        <v>24</v>
      </c>
      <c r="B33" s="55" t="s">
        <v>73</v>
      </c>
      <c r="C33" s="141" t="s">
        <v>74</v>
      </c>
      <c r="D33" s="196"/>
      <c r="E33" s="55" t="s">
        <v>73</v>
      </c>
      <c r="F33" s="141" t="s">
        <v>74</v>
      </c>
      <c r="G33" s="196"/>
      <c r="H33" s="60">
        <f>ROUND((INT(Data!D16*Data!D30)*ROUND(Data!D22,1)),0)</f>
        <v>1157</v>
      </c>
      <c r="I33" s="51">
        <v>1</v>
      </c>
      <c r="J33" s="172">
        <f t="shared" si="9"/>
        <v>1157</v>
      </c>
      <c r="K33" s="245">
        <v>0.5</v>
      </c>
      <c r="L33" s="171">
        <f t="shared" si="10"/>
        <v>578.5</v>
      </c>
      <c r="M33" s="171">
        <v>578.5</v>
      </c>
      <c r="N33" s="152">
        <v>0</v>
      </c>
      <c r="O33" s="152">
        <v>0</v>
      </c>
      <c r="P33" s="152">
        <v>0</v>
      </c>
      <c r="Q33" s="264">
        <f t="shared" si="2"/>
        <v>0</v>
      </c>
      <c r="R33" s="152">
        <f t="shared" si="11"/>
        <v>0</v>
      </c>
    </row>
    <row r="34" spans="1:19" ht="43.5" x14ac:dyDescent="0.35">
      <c r="A34" s="31" t="s">
        <v>24</v>
      </c>
      <c r="B34" s="55" t="s">
        <v>75</v>
      </c>
      <c r="C34" s="55" t="s">
        <v>76</v>
      </c>
      <c r="D34" s="196"/>
      <c r="E34" s="55" t="s">
        <v>75</v>
      </c>
      <c r="F34" s="55" t="s">
        <v>76</v>
      </c>
      <c r="G34" s="196"/>
      <c r="H34" s="61">
        <v>11.57</v>
      </c>
      <c r="I34" s="51">
        <v>1</v>
      </c>
      <c r="J34" s="51">
        <f t="shared" si="9"/>
        <v>11.57</v>
      </c>
      <c r="K34" s="245">
        <v>0.5</v>
      </c>
      <c r="L34" s="171">
        <f t="shared" si="10"/>
        <v>5.7850000000000001</v>
      </c>
      <c r="M34" s="171">
        <v>5.7850000000000001</v>
      </c>
      <c r="N34" s="152">
        <v>0</v>
      </c>
      <c r="O34" s="152">
        <v>0</v>
      </c>
      <c r="P34" s="152">
        <v>0</v>
      </c>
      <c r="Q34" s="264">
        <f t="shared" si="2"/>
        <v>0</v>
      </c>
      <c r="R34" s="152">
        <f t="shared" si="11"/>
        <v>0</v>
      </c>
    </row>
    <row r="35" spans="1:19" ht="43.5" x14ac:dyDescent="0.35">
      <c r="A35" s="31" t="s">
        <v>24</v>
      </c>
      <c r="B35" s="55" t="s">
        <v>77</v>
      </c>
      <c r="C35" s="55" t="s">
        <v>78</v>
      </c>
      <c r="D35" s="196"/>
      <c r="E35" s="55" t="s">
        <v>77</v>
      </c>
      <c r="F35" s="55" t="s">
        <v>78</v>
      </c>
      <c r="G35" s="196"/>
      <c r="H35" s="60">
        <f>ROUND((INT(Data!D16*Data!D30)*ROUND(Data!D22,1)),0)</f>
        <v>1157</v>
      </c>
      <c r="I35" s="51">
        <v>1</v>
      </c>
      <c r="J35" s="51">
        <f t="shared" si="9"/>
        <v>1157</v>
      </c>
      <c r="K35" s="245">
        <v>20</v>
      </c>
      <c r="L35" s="173">
        <f t="shared" si="10"/>
        <v>23140</v>
      </c>
      <c r="M35" s="153">
        <v>23140</v>
      </c>
      <c r="N35" s="152">
        <v>0</v>
      </c>
      <c r="O35" s="152">
        <v>0</v>
      </c>
      <c r="P35" s="152">
        <v>0</v>
      </c>
      <c r="Q35" s="264">
        <f t="shared" si="2"/>
        <v>0</v>
      </c>
      <c r="R35" s="152">
        <f t="shared" si="11"/>
        <v>0</v>
      </c>
    </row>
    <row r="36" spans="1:19" ht="43.5" x14ac:dyDescent="0.35">
      <c r="A36" s="199" t="s">
        <v>24</v>
      </c>
      <c r="B36" s="55" t="s">
        <v>79</v>
      </c>
      <c r="C36" s="55" t="s">
        <v>80</v>
      </c>
      <c r="D36" s="30"/>
      <c r="E36" s="55" t="s">
        <v>79</v>
      </c>
      <c r="F36" s="55" t="s">
        <v>80</v>
      </c>
      <c r="G36" s="30"/>
      <c r="H36" s="142">
        <f>Data!D$21</f>
        <v>3314</v>
      </c>
      <c r="I36" s="200">
        <v>9</v>
      </c>
      <c r="J36" s="201">
        <f>H36*I36</f>
        <v>29826</v>
      </c>
      <c r="K36" s="246">
        <v>0.5</v>
      </c>
      <c r="L36" s="201">
        <f>J36*K36</f>
        <v>14913</v>
      </c>
      <c r="M36" s="82">
        <f>L36</f>
        <v>14913</v>
      </c>
      <c r="N36" s="131">
        <v>0</v>
      </c>
      <c r="O36" s="131">
        <v>0</v>
      </c>
      <c r="P36" s="131">
        <v>0</v>
      </c>
      <c r="Q36" s="264">
        <f t="shared" si="2"/>
        <v>0</v>
      </c>
      <c r="R36" s="131">
        <f>L36-M36</f>
        <v>0</v>
      </c>
    </row>
    <row r="37" spans="1:19" ht="58" x14ac:dyDescent="0.35">
      <c r="A37" s="199" t="s">
        <v>24</v>
      </c>
      <c r="B37" s="55" t="s">
        <v>81</v>
      </c>
      <c r="C37" s="55" t="s">
        <v>82</v>
      </c>
      <c r="D37" s="30"/>
      <c r="E37" s="55" t="s">
        <v>81</v>
      </c>
      <c r="F37" s="55" t="s">
        <v>82</v>
      </c>
      <c r="G37" s="30"/>
      <c r="H37" s="142">
        <f>Data!D$21</f>
        <v>3314</v>
      </c>
      <c r="I37" s="200">
        <v>9</v>
      </c>
      <c r="J37" s="201">
        <f>H37*I37</f>
        <v>29826</v>
      </c>
      <c r="K37" s="246">
        <v>2</v>
      </c>
      <c r="L37" s="201">
        <f>J37*K37</f>
        <v>59652</v>
      </c>
      <c r="M37" s="82">
        <f>L37</f>
        <v>59652</v>
      </c>
      <c r="N37" s="131">
        <v>0</v>
      </c>
      <c r="O37" s="131">
        <v>0</v>
      </c>
      <c r="P37" s="131">
        <v>0</v>
      </c>
      <c r="Q37" s="264">
        <f t="shared" si="2"/>
        <v>0</v>
      </c>
      <c r="R37" s="131">
        <f>L37-M37</f>
        <v>0</v>
      </c>
    </row>
    <row r="38" spans="1:19" ht="87" x14ac:dyDescent="0.35">
      <c r="A38" s="238" t="s">
        <v>24</v>
      </c>
      <c r="B38" s="55" t="s">
        <v>83</v>
      </c>
      <c r="C38" s="55" t="s">
        <v>84</v>
      </c>
      <c r="D38" s="239"/>
      <c r="E38" s="55" t="s">
        <v>83</v>
      </c>
      <c r="F38" s="55" t="s">
        <v>84</v>
      </c>
      <c r="G38" s="239"/>
      <c r="H38" s="142">
        <f>Data!D$21</f>
        <v>3314</v>
      </c>
      <c r="I38" s="240">
        <v>1</v>
      </c>
      <c r="J38" s="240">
        <f t="shared" ref="J38" si="12">+H38*I38</f>
        <v>3314</v>
      </c>
      <c r="K38" s="247">
        <v>0.25</v>
      </c>
      <c r="L38" s="241">
        <f t="shared" ref="L38" si="13">+J38*K38</f>
        <v>828.5</v>
      </c>
      <c r="M38" s="241">
        <v>828.5</v>
      </c>
      <c r="N38" s="259">
        <v>0</v>
      </c>
      <c r="O38" s="259">
        <v>0</v>
      </c>
      <c r="P38" s="259">
        <v>0</v>
      </c>
      <c r="Q38" s="264">
        <f t="shared" si="2"/>
        <v>0</v>
      </c>
      <c r="R38" s="259">
        <f t="shared" ref="R38" si="14">L38-M38</f>
        <v>0</v>
      </c>
      <c r="S38" s="242"/>
    </row>
    <row r="39" spans="1:19" ht="43.5" x14ac:dyDescent="0.35">
      <c r="A39" s="317" t="s">
        <v>266</v>
      </c>
      <c r="B39" s="318" t="s">
        <v>262</v>
      </c>
      <c r="C39" s="319" t="s">
        <v>263</v>
      </c>
      <c r="D39" s="320"/>
      <c r="E39" s="318" t="s">
        <v>262</v>
      </c>
      <c r="F39" s="319" t="s">
        <v>263</v>
      </c>
      <c r="G39" s="320"/>
      <c r="H39" s="321">
        <f>Data!D$25</f>
        <v>53</v>
      </c>
      <c r="I39" s="322">
        <v>0.09</v>
      </c>
      <c r="J39" s="323">
        <f t="shared" ref="J39:J40" si="15">+H39*I39</f>
        <v>4.7699999999999996</v>
      </c>
      <c r="K39" s="324">
        <v>3</v>
      </c>
      <c r="L39" s="330">
        <v>14.31</v>
      </c>
      <c r="M39" s="325">
        <v>0</v>
      </c>
      <c r="N39" s="326">
        <v>0</v>
      </c>
      <c r="O39" s="326">
        <v>0</v>
      </c>
      <c r="P39" s="326">
        <v>0</v>
      </c>
      <c r="Q39" s="315">
        <f t="shared" si="2"/>
        <v>14.31</v>
      </c>
      <c r="R39" s="326">
        <f t="shared" ref="R39:R40" si="16">L39-M39</f>
        <v>14.31</v>
      </c>
      <c r="S39" s="316" t="s">
        <v>265</v>
      </c>
    </row>
    <row r="40" spans="1:19" ht="101.5" x14ac:dyDescent="0.35">
      <c r="A40" s="317" t="s">
        <v>266</v>
      </c>
      <c r="B40" s="327" t="s">
        <v>262</v>
      </c>
      <c r="C40" s="328" t="s">
        <v>264</v>
      </c>
      <c r="D40" s="320"/>
      <c r="E40" s="327" t="s">
        <v>262</v>
      </c>
      <c r="F40" s="328" t="s">
        <v>264</v>
      </c>
      <c r="G40" s="320"/>
      <c r="H40" s="321">
        <v>5</v>
      </c>
      <c r="I40" s="322">
        <v>1</v>
      </c>
      <c r="J40" s="323">
        <f t="shared" si="15"/>
        <v>5</v>
      </c>
      <c r="K40" s="324">
        <v>8</v>
      </c>
      <c r="L40" s="325">
        <f t="shared" ref="L40" si="17">+J40*K40</f>
        <v>40</v>
      </c>
      <c r="M40" s="325">
        <v>0</v>
      </c>
      <c r="N40" s="326">
        <v>0</v>
      </c>
      <c r="O40" s="326">
        <v>0</v>
      </c>
      <c r="P40" s="326">
        <v>0</v>
      </c>
      <c r="Q40" s="315">
        <f t="shared" si="2"/>
        <v>40</v>
      </c>
      <c r="R40" s="326">
        <f t="shared" si="16"/>
        <v>40</v>
      </c>
      <c r="S40" s="316" t="s">
        <v>265</v>
      </c>
    </row>
    <row r="41" spans="1:19" ht="15" customHeight="1" x14ac:dyDescent="0.35">
      <c r="A41" s="338" t="s">
        <v>85</v>
      </c>
      <c r="B41" s="339"/>
      <c r="C41" s="340"/>
      <c r="D41" s="52"/>
      <c r="E41" s="52"/>
      <c r="F41" s="52"/>
      <c r="G41" s="52"/>
      <c r="H41" s="50">
        <f>Data!D25+Data!D21</f>
        <v>3367</v>
      </c>
      <c r="I41" s="329">
        <f>SUM(J41/H41)</f>
        <v>35.679851499851502</v>
      </c>
      <c r="J41" s="50">
        <f>SUM(J6:J40)</f>
        <v>120134.06000000001</v>
      </c>
      <c r="K41" s="125">
        <f>L41/J41</f>
        <v>2.1121780098000515</v>
      </c>
      <c r="L41" s="50">
        <f t="shared" ref="L41:R41" si="18">SUM(L6:L40)</f>
        <v>253744.51976000002</v>
      </c>
      <c r="M41" s="50">
        <f t="shared" si="18"/>
        <v>253664.00976000002</v>
      </c>
      <c r="N41" s="197">
        <f t="shared" si="18"/>
        <v>0</v>
      </c>
      <c r="O41" s="197">
        <f t="shared" si="18"/>
        <v>0</v>
      </c>
      <c r="P41" s="197">
        <f t="shared" si="18"/>
        <v>0</v>
      </c>
      <c r="Q41" s="100">
        <f t="shared" si="18"/>
        <v>80.509999999999991</v>
      </c>
      <c r="R41" s="198">
        <f t="shared" si="18"/>
        <v>80.509999999999991</v>
      </c>
    </row>
    <row r="42" spans="1:19" ht="18.75" customHeight="1" x14ac:dyDescent="0.35">
      <c r="A42" s="344" t="s">
        <v>86</v>
      </c>
      <c r="B42" s="345"/>
      <c r="C42" s="345"/>
      <c r="D42" s="345"/>
      <c r="E42" s="345"/>
      <c r="F42" s="345"/>
      <c r="G42" s="345"/>
      <c r="H42" s="345"/>
      <c r="I42" s="345"/>
      <c r="J42" s="345"/>
      <c r="K42" s="345"/>
      <c r="L42" s="345"/>
      <c r="M42" s="345"/>
      <c r="N42" s="345"/>
      <c r="O42" s="345"/>
      <c r="P42" s="345"/>
      <c r="Q42" s="345"/>
      <c r="R42" s="346"/>
      <c r="S42" s="15"/>
    </row>
    <row r="43" spans="1:19" ht="145" x14ac:dyDescent="0.35">
      <c r="A43" s="8" t="s">
        <v>24</v>
      </c>
      <c r="B43" s="55" t="s">
        <v>65</v>
      </c>
      <c r="C43" s="55" t="s">
        <v>66</v>
      </c>
      <c r="D43" s="30"/>
      <c r="E43" s="55" t="s">
        <v>65</v>
      </c>
      <c r="F43" s="55" t="s">
        <v>362</v>
      </c>
      <c r="G43" s="30"/>
      <c r="H43" s="142">
        <f>Data!D$18</f>
        <v>2210</v>
      </c>
      <c r="I43" s="83">
        <v>1</v>
      </c>
      <c r="J43" s="32">
        <f t="shared" ref="J43:J53" si="19">+H43*I43</f>
        <v>2210</v>
      </c>
      <c r="K43" s="138">
        <v>39.5</v>
      </c>
      <c r="L43" s="174">
        <f t="shared" ref="L43" si="20">+J43*K43</f>
        <v>87295</v>
      </c>
      <c r="M43" s="131">
        <v>87295</v>
      </c>
      <c r="N43" s="82">
        <v>0</v>
      </c>
      <c r="O43" s="259">
        <v>0</v>
      </c>
      <c r="P43" s="259">
        <v>0</v>
      </c>
      <c r="Q43" s="264">
        <f t="shared" ref="Q43" si="21">L43-M43</f>
        <v>0</v>
      </c>
      <c r="R43" s="254">
        <f t="shared" ref="R43:R49" si="22">+L43-M43</f>
        <v>0</v>
      </c>
    </row>
    <row r="44" spans="1:19" ht="72.5" x14ac:dyDescent="0.35">
      <c r="A44" s="8" t="s">
        <v>24</v>
      </c>
      <c r="B44" s="139" t="s">
        <v>67</v>
      </c>
      <c r="C44" s="55" t="s">
        <v>68</v>
      </c>
      <c r="D44" s="30"/>
      <c r="E44" s="139" t="s">
        <v>67</v>
      </c>
      <c r="F44" s="55" t="s">
        <v>68</v>
      </c>
      <c r="G44" s="30"/>
      <c r="H44" s="142">
        <f>ROUNDDOWN((Data!D17*Data!D20),0)</f>
        <v>426</v>
      </c>
      <c r="I44" s="83">
        <v>1</v>
      </c>
      <c r="J44" s="32">
        <f>+H44*I44</f>
        <v>426</v>
      </c>
      <c r="K44" s="83">
        <v>1</v>
      </c>
      <c r="L44" s="32">
        <f>+J44*K44</f>
        <v>426</v>
      </c>
      <c r="M44" s="145">
        <v>426</v>
      </c>
      <c r="N44" s="145">
        <v>0</v>
      </c>
      <c r="O44" s="263">
        <v>0</v>
      </c>
      <c r="P44" s="263">
        <v>0</v>
      </c>
      <c r="Q44" s="264">
        <f t="shared" ref="Q44:Q55" si="23">L44-M44</f>
        <v>0</v>
      </c>
      <c r="R44" s="254">
        <f t="shared" si="22"/>
        <v>0</v>
      </c>
    </row>
    <row r="45" spans="1:19" s="94" customFormat="1" ht="43.5" x14ac:dyDescent="0.35">
      <c r="A45" s="8" t="s">
        <v>24</v>
      </c>
      <c r="B45" s="139" t="s">
        <v>69</v>
      </c>
      <c r="C45" s="55" t="s">
        <v>70</v>
      </c>
      <c r="D45" s="146"/>
      <c r="E45" s="139" t="s">
        <v>69</v>
      </c>
      <c r="F45" s="55" t="s">
        <v>70</v>
      </c>
      <c r="G45" s="146"/>
      <c r="H45" s="142">
        <f>(((1-Data!D10)*Data!D16)*((Data!D18/Data!D16)))</f>
        <v>1783.249</v>
      </c>
      <c r="I45" s="83">
        <v>1</v>
      </c>
      <c r="J45" s="32">
        <f>+H45*I45</f>
        <v>1783.249</v>
      </c>
      <c r="K45" s="83">
        <v>1</v>
      </c>
      <c r="L45" s="32">
        <f>+J45*K45</f>
        <v>1783.249</v>
      </c>
      <c r="M45" s="145">
        <v>1783.249</v>
      </c>
      <c r="N45" s="145">
        <v>0</v>
      </c>
      <c r="O45" s="263">
        <v>0</v>
      </c>
      <c r="P45" s="263">
        <v>0</v>
      </c>
      <c r="Q45" s="264">
        <f t="shared" si="23"/>
        <v>0</v>
      </c>
      <c r="R45" s="254">
        <f t="shared" si="22"/>
        <v>0</v>
      </c>
    </row>
    <row r="46" spans="1:19" ht="66" customHeight="1" x14ac:dyDescent="0.35">
      <c r="A46" s="31" t="s">
        <v>24</v>
      </c>
      <c r="B46" s="140" t="s">
        <v>71</v>
      </c>
      <c r="C46" s="55" t="s">
        <v>72</v>
      </c>
      <c r="D46" s="30"/>
      <c r="E46" s="140" t="s">
        <v>71</v>
      </c>
      <c r="F46" s="55" t="s">
        <v>72</v>
      </c>
      <c r="G46" s="30"/>
      <c r="H46" s="142">
        <f>ROUNDDOWN((Data!D35)-(Data!D10*(Data!D35)),0)</f>
        <v>221</v>
      </c>
      <c r="I46" s="83">
        <v>1</v>
      </c>
      <c r="J46" s="32">
        <f t="shared" si="19"/>
        <v>221</v>
      </c>
      <c r="K46" s="151">
        <v>0.123</v>
      </c>
      <c r="L46" s="32">
        <f t="shared" ref="L46:L53" si="24">+J46*K46</f>
        <v>27.183</v>
      </c>
      <c r="M46" s="82">
        <v>27.183</v>
      </c>
      <c r="N46" s="82">
        <v>0</v>
      </c>
      <c r="O46" s="263">
        <v>0</v>
      </c>
      <c r="P46" s="263">
        <v>0</v>
      </c>
      <c r="Q46" s="264">
        <f t="shared" si="23"/>
        <v>0</v>
      </c>
      <c r="R46" s="254">
        <f t="shared" si="22"/>
        <v>0</v>
      </c>
      <c r="S46" s="91" t="s">
        <v>87</v>
      </c>
    </row>
    <row r="47" spans="1:19" ht="58" x14ac:dyDescent="0.35">
      <c r="A47" s="31" t="s">
        <v>24</v>
      </c>
      <c r="B47" s="55" t="s">
        <v>73</v>
      </c>
      <c r="C47" s="141" t="s">
        <v>74</v>
      </c>
      <c r="D47" s="30"/>
      <c r="E47" s="55" t="s">
        <v>73</v>
      </c>
      <c r="F47" s="141" t="s">
        <v>74</v>
      </c>
      <c r="G47" s="30"/>
      <c r="H47" s="142">
        <f>ROUND(Data!D18*Data!D30,0)</f>
        <v>772</v>
      </c>
      <c r="I47" s="83">
        <v>1</v>
      </c>
      <c r="J47" s="32">
        <f t="shared" si="19"/>
        <v>772</v>
      </c>
      <c r="K47" s="138">
        <v>0.5</v>
      </c>
      <c r="L47" s="147">
        <f t="shared" si="24"/>
        <v>386</v>
      </c>
      <c r="M47" s="82">
        <v>386</v>
      </c>
      <c r="N47" s="82">
        <v>0</v>
      </c>
      <c r="O47" s="263">
        <v>0</v>
      </c>
      <c r="P47" s="263">
        <v>0</v>
      </c>
      <c r="Q47" s="264">
        <f t="shared" si="23"/>
        <v>0</v>
      </c>
      <c r="R47" s="254">
        <f t="shared" si="22"/>
        <v>0</v>
      </c>
    </row>
    <row r="48" spans="1:19" ht="43.5" x14ac:dyDescent="0.35">
      <c r="A48" s="31" t="s">
        <v>24</v>
      </c>
      <c r="B48" s="55" t="s">
        <v>75</v>
      </c>
      <c r="C48" s="55" t="s">
        <v>76</v>
      </c>
      <c r="D48" s="30"/>
      <c r="E48" s="55" t="s">
        <v>75</v>
      </c>
      <c r="F48" s="55" t="s">
        <v>76</v>
      </c>
      <c r="G48" s="30"/>
      <c r="H48" s="148">
        <f>ROUND(Data!D18*Data!D30,0)*(0.01)</f>
        <v>7.72</v>
      </c>
      <c r="I48" s="83">
        <v>1</v>
      </c>
      <c r="J48" s="149">
        <f t="shared" si="19"/>
        <v>7.72</v>
      </c>
      <c r="K48" s="138">
        <v>0.5</v>
      </c>
      <c r="L48" s="150">
        <f t="shared" si="24"/>
        <v>3.86</v>
      </c>
      <c r="M48" s="131">
        <v>3.86</v>
      </c>
      <c r="N48" s="82">
        <v>0</v>
      </c>
      <c r="O48" s="263">
        <v>0</v>
      </c>
      <c r="P48" s="263">
        <v>0</v>
      </c>
      <c r="Q48" s="264">
        <f t="shared" si="23"/>
        <v>0</v>
      </c>
      <c r="R48" s="254">
        <f t="shared" si="22"/>
        <v>0</v>
      </c>
    </row>
    <row r="49" spans="1:18" ht="43.5" x14ac:dyDescent="0.35">
      <c r="A49" s="31" t="s">
        <v>24</v>
      </c>
      <c r="B49" s="55" t="s">
        <v>77</v>
      </c>
      <c r="C49" s="55" t="s">
        <v>78</v>
      </c>
      <c r="D49" s="30"/>
      <c r="E49" s="55" t="s">
        <v>77</v>
      </c>
      <c r="F49" s="55" t="s">
        <v>78</v>
      </c>
      <c r="G49" s="30"/>
      <c r="H49" s="142">
        <f>ROUND(Data!D18*Data!D30,0)</f>
        <v>772</v>
      </c>
      <c r="I49" s="83">
        <v>1</v>
      </c>
      <c r="J49" s="32">
        <f t="shared" si="19"/>
        <v>772</v>
      </c>
      <c r="K49" s="83">
        <v>20</v>
      </c>
      <c r="L49" s="32">
        <f t="shared" si="24"/>
        <v>15440</v>
      </c>
      <c r="M49" s="82">
        <v>15440</v>
      </c>
      <c r="N49" s="82">
        <v>0</v>
      </c>
      <c r="O49" s="263">
        <v>0</v>
      </c>
      <c r="P49" s="263">
        <v>0</v>
      </c>
      <c r="Q49" s="264">
        <f t="shared" si="23"/>
        <v>0</v>
      </c>
      <c r="R49" s="254">
        <f t="shared" si="22"/>
        <v>0</v>
      </c>
    </row>
    <row r="50" spans="1:18" ht="43.5" x14ac:dyDescent="0.35">
      <c r="A50" s="199" t="s">
        <v>24</v>
      </c>
      <c r="B50" s="55" t="s">
        <v>79</v>
      </c>
      <c r="C50" s="55" t="s">
        <v>80</v>
      </c>
      <c r="D50" s="30"/>
      <c r="E50" s="55" t="s">
        <v>79</v>
      </c>
      <c r="F50" s="55" t="s">
        <v>80</v>
      </c>
      <c r="G50" s="30"/>
      <c r="H50" s="142">
        <f>Data!D$18</f>
        <v>2210</v>
      </c>
      <c r="I50" s="200">
        <v>9</v>
      </c>
      <c r="J50" s="201">
        <f>H50*I50</f>
        <v>19890</v>
      </c>
      <c r="K50" s="202">
        <v>0.5</v>
      </c>
      <c r="L50" s="201">
        <f>J50*K50</f>
        <v>9945</v>
      </c>
      <c r="M50" s="82">
        <f>L50</f>
        <v>9945</v>
      </c>
      <c r="N50" s="82">
        <v>0</v>
      </c>
      <c r="O50" s="263">
        <v>0</v>
      </c>
      <c r="P50" s="263">
        <v>0</v>
      </c>
      <c r="Q50" s="264">
        <f t="shared" si="23"/>
        <v>0</v>
      </c>
      <c r="R50" s="131">
        <f>L50-M50</f>
        <v>0</v>
      </c>
    </row>
    <row r="51" spans="1:18" ht="58" x14ac:dyDescent="0.35">
      <c r="A51" s="199" t="s">
        <v>24</v>
      </c>
      <c r="B51" s="55" t="s">
        <v>81</v>
      </c>
      <c r="C51" s="55" t="s">
        <v>82</v>
      </c>
      <c r="D51" s="30"/>
      <c r="E51" s="55" t="s">
        <v>81</v>
      </c>
      <c r="F51" s="55" t="s">
        <v>82</v>
      </c>
      <c r="G51" s="30"/>
      <c r="H51" s="142">
        <f>Data!D$18</f>
        <v>2210</v>
      </c>
      <c r="I51" s="200">
        <v>9</v>
      </c>
      <c r="J51" s="201">
        <f>H51*I51</f>
        <v>19890</v>
      </c>
      <c r="K51" s="200">
        <v>2</v>
      </c>
      <c r="L51" s="201">
        <f>J51*K51</f>
        <v>39780</v>
      </c>
      <c r="M51" s="82">
        <f>L51</f>
        <v>39780</v>
      </c>
      <c r="N51" s="82">
        <v>0</v>
      </c>
      <c r="O51" s="263">
        <v>0</v>
      </c>
      <c r="P51" s="263">
        <v>0</v>
      </c>
      <c r="Q51" s="264">
        <f t="shared" si="23"/>
        <v>0</v>
      </c>
      <c r="R51" s="131">
        <f>L51-M51</f>
        <v>0</v>
      </c>
    </row>
    <row r="52" spans="1:18" ht="83.25" hidden="1" customHeight="1" x14ac:dyDescent="0.35">
      <c r="A52" s="95" t="s">
        <v>24</v>
      </c>
      <c r="B52" s="55" t="s">
        <v>57</v>
      </c>
      <c r="C52" s="55" t="s">
        <v>88</v>
      </c>
      <c r="D52" s="30"/>
      <c r="E52" s="55" t="s">
        <v>57</v>
      </c>
      <c r="F52" s="55" t="s">
        <v>88</v>
      </c>
      <c r="G52" s="30"/>
      <c r="H52" s="60">
        <v>0</v>
      </c>
      <c r="I52" s="60">
        <v>0</v>
      </c>
      <c r="J52" s="32">
        <f t="shared" si="19"/>
        <v>0</v>
      </c>
      <c r="K52" s="61">
        <v>0</v>
      </c>
      <c r="L52" s="32">
        <f t="shared" si="24"/>
        <v>0</v>
      </c>
      <c r="M52" s="82">
        <v>0</v>
      </c>
      <c r="N52" s="82"/>
      <c r="O52" s="263">
        <v>0</v>
      </c>
      <c r="P52" s="263">
        <v>0</v>
      </c>
      <c r="Q52" s="264">
        <f t="shared" si="23"/>
        <v>0</v>
      </c>
      <c r="R52" s="256">
        <v>0</v>
      </c>
    </row>
    <row r="53" spans="1:18" ht="102.75" hidden="1" customHeight="1" x14ac:dyDescent="0.35">
      <c r="A53" s="95" t="s">
        <v>24</v>
      </c>
      <c r="B53" s="55" t="s">
        <v>59</v>
      </c>
      <c r="C53" s="55" t="s">
        <v>89</v>
      </c>
      <c r="D53" s="30"/>
      <c r="E53" s="55" t="s">
        <v>59</v>
      </c>
      <c r="F53" s="55" t="s">
        <v>89</v>
      </c>
      <c r="G53" s="30"/>
      <c r="H53" s="60">
        <v>0</v>
      </c>
      <c r="I53" s="60">
        <v>0</v>
      </c>
      <c r="J53" s="32">
        <f t="shared" si="19"/>
        <v>0</v>
      </c>
      <c r="K53" s="61">
        <v>0</v>
      </c>
      <c r="L53" s="32">
        <f t="shared" si="24"/>
        <v>0</v>
      </c>
      <c r="M53" s="82">
        <v>0</v>
      </c>
      <c r="N53" s="82"/>
      <c r="O53" s="263">
        <v>0</v>
      </c>
      <c r="P53" s="263">
        <v>0</v>
      </c>
      <c r="Q53" s="264">
        <f t="shared" si="23"/>
        <v>0</v>
      </c>
      <c r="R53" s="256">
        <v>0</v>
      </c>
    </row>
    <row r="54" spans="1:18" ht="102.75" customHeight="1" x14ac:dyDescent="0.35">
      <c r="A54" s="199" t="s">
        <v>24</v>
      </c>
      <c r="B54" s="55" t="s">
        <v>83</v>
      </c>
      <c r="C54" s="55" t="s">
        <v>84</v>
      </c>
      <c r="D54" s="30"/>
      <c r="E54" s="55" t="s">
        <v>83</v>
      </c>
      <c r="F54" s="55" t="s">
        <v>84</v>
      </c>
      <c r="G54" s="30"/>
      <c r="H54" s="142">
        <f>Data!D$18</f>
        <v>2210</v>
      </c>
      <c r="I54" s="60">
        <v>1</v>
      </c>
      <c r="J54" s="32">
        <f>+H54*I54</f>
        <v>2210</v>
      </c>
      <c r="K54" s="61">
        <v>0.25</v>
      </c>
      <c r="L54" s="149">
        <f>+J54*K54</f>
        <v>552.5</v>
      </c>
      <c r="M54" s="131">
        <v>552.5</v>
      </c>
      <c r="N54" s="82">
        <v>0</v>
      </c>
      <c r="O54" s="263">
        <v>0</v>
      </c>
      <c r="P54" s="263">
        <v>0</v>
      </c>
      <c r="Q54" s="264">
        <f t="shared" si="23"/>
        <v>0</v>
      </c>
      <c r="R54" s="256">
        <f>+L54-M54</f>
        <v>0</v>
      </c>
    </row>
    <row r="55" spans="1:18" ht="102.75" customHeight="1" x14ac:dyDescent="0.35">
      <c r="A55" s="31" t="s">
        <v>24</v>
      </c>
      <c r="B55" s="56" t="s">
        <v>90</v>
      </c>
      <c r="C55" s="56" t="s">
        <v>91</v>
      </c>
      <c r="D55" s="51"/>
      <c r="E55" s="56" t="s">
        <v>90</v>
      </c>
      <c r="F55" s="56" t="s">
        <v>91</v>
      </c>
      <c r="G55" s="51"/>
      <c r="H55" s="142">
        <f>Data!D24</f>
        <v>333</v>
      </c>
      <c r="I55" s="133">
        <v>1</v>
      </c>
      <c r="J55" s="32">
        <f t="shared" ref="J55" si="25">+H55*I55</f>
        <v>333</v>
      </c>
      <c r="K55" s="151">
        <v>0.25</v>
      </c>
      <c r="L55" s="149">
        <f t="shared" ref="L55" si="26">+J55*K55</f>
        <v>83.25</v>
      </c>
      <c r="M55" s="152">
        <v>83.25</v>
      </c>
      <c r="N55" s="153">
        <v>0</v>
      </c>
      <c r="O55" s="263">
        <v>0</v>
      </c>
      <c r="P55" s="263">
        <v>0</v>
      </c>
      <c r="Q55" s="264">
        <f t="shared" si="23"/>
        <v>0</v>
      </c>
      <c r="R55" s="254">
        <f>+L55-M55</f>
        <v>0</v>
      </c>
    </row>
    <row r="56" spans="1:18" ht="96.75" hidden="1" customHeight="1" x14ac:dyDescent="0.35">
      <c r="A56" s="95" t="s">
        <v>24</v>
      </c>
      <c r="B56" s="96">
        <v>225.15</v>
      </c>
      <c r="C56" s="56" t="s">
        <v>92</v>
      </c>
      <c r="D56" s="51"/>
      <c r="E56" s="51"/>
      <c r="F56" s="51"/>
      <c r="G56" s="51"/>
      <c r="H56" s="60">
        <v>0</v>
      </c>
      <c r="I56" s="60">
        <v>0</v>
      </c>
      <c r="J56" s="58">
        <v>0</v>
      </c>
      <c r="K56" s="60">
        <v>0</v>
      </c>
      <c r="L56" s="62">
        <v>0</v>
      </c>
      <c r="M56" s="63">
        <v>0</v>
      </c>
      <c r="N56" s="63">
        <v>0</v>
      </c>
      <c r="O56" s="255"/>
      <c r="P56" s="253"/>
      <c r="Q56" s="253">
        <v>0</v>
      </c>
      <c r="R56" s="256">
        <v>0</v>
      </c>
    </row>
    <row r="57" spans="1:18" ht="15" customHeight="1" x14ac:dyDescent="0.35">
      <c r="A57" s="338" t="s">
        <v>93</v>
      </c>
      <c r="B57" s="339"/>
      <c r="C57" s="340"/>
      <c r="D57" s="53"/>
      <c r="E57" s="53"/>
      <c r="F57" s="53"/>
      <c r="G57" s="53"/>
      <c r="H57" s="33">
        <f>+MAX(H43:H56)</f>
        <v>2210</v>
      </c>
      <c r="I57" s="127">
        <f>J57/H57</f>
        <v>21.952474660633484</v>
      </c>
      <c r="J57" s="33">
        <f>SUM(J43:J56)</f>
        <v>48514.968999999997</v>
      </c>
      <c r="K57" s="126">
        <f>L57/J57</f>
        <v>3.2097730908577935</v>
      </c>
      <c r="L57" s="100">
        <f>SUM(L43:L56)</f>
        <v>155722.04200000002</v>
      </c>
      <c r="M57" s="100">
        <f>SUM(M43:M56)</f>
        <v>155722.04200000002</v>
      </c>
      <c r="N57" s="100">
        <f>SUM(N43:N56)</f>
        <v>0</v>
      </c>
      <c r="O57" s="106">
        <f>SUM(O43:O49)</f>
        <v>0</v>
      </c>
      <c r="P57" s="106">
        <f>SUM(P43:P56)</f>
        <v>0</v>
      </c>
      <c r="Q57" s="106">
        <f>Q43+Q44+Q45+Q46+Q47+Q48+Q49+Q54</f>
        <v>0</v>
      </c>
      <c r="R57" s="101">
        <f>R43+R44+R45+R46+R47+R48+R49+R50+R51+R54+R55</f>
        <v>0</v>
      </c>
    </row>
    <row r="58" spans="1:18" ht="18.5" x14ac:dyDescent="0.35">
      <c r="A58" s="344" t="s">
        <v>94</v>
      </c>
      <c r="B58" s="345"/>
      <c r="C58" s="345"/>
      <c r="D58" s="345"/>
      <c r="E58" s="345"/>
      <c r="F58" s="345"/>
      <c r="G58" s="345"/>
      <c r="H58" s="345"/>
      <c r="I58" s="345"/>
      <c r="J58" s="345"/>
      <c r="K58" s="345"/>
      <c r="L58" s="345"/>
      <c r="M58" s="345"/>
      <c r="N58" s="345"/>
      <c r="O58" s="345"/>
      <c r="P58" s="345"/>
      <c r="Q58" s="345"/>
      <c r="R58" s="346"/>
    </row>
    <row r="59" spans="1:18" ht="29" x14ac:dyDescent="0.35">
      <c r="A59" s="31" t="s">
        <v>24</v>
      </c>
      <c r="B59" s="56" t="s">
        <v>95</v>
      </c>
      <c r="C59" s="56" t="s">
        <v>96</v>
      </c>
      <c r="D59" s="51"/>
      <c r="E59" s="56" t="s">
        <v>95</v>
      </c>
      <c r="F59" s="56" t="s">
        <v>96</v>
      </c>
      <c r="G59" s="51"/>
      <c r="H59" s="154">
        <f>Data!D$49</f>
        <v>58365</v>
      </c>
      <c r="I59" s="133">
        <v>1</v>
      </c>
      <c r="J59" s="32">
        <f t="shared" ref="J59:J60" si="27">+H59*I59</f>
        <v>58365</v>
      </c>
      <c r="K59" s="151">
        <v>0.5</v>
      </c>
      <c r="L59" s="149">
        <f t="shared" ref="L59:L60" si="28">+J59*K59</f>
        <v>29182.5</v>
      </c>
      <c r="M59" s="152">
        <v>29182.5</v>
      </c>
      <c r="N59" s="153">
        <v>0</v>
      </c>
      <c r="O59" s="143"/>
      <c r="P59" s="143">
        <f>L59-M59</f>
        <v>0</v>
      </c>
      <c r="Q59" s="143">
        <v>0</v>
      </c>
      <c r="R59" s="144">
        <f>+L59-M59</f>
        <v>0</v>
      </c>
    </row>
    <row r="60" spans="1:18" ht="29" x14ac:dyDescent="0.35">
      <c r="A60" s="31" t="s">
        <v>24</v>
      </c>
      <c r="B60" s="155" t="s">
        <v>57</v>
      </c>
      <c r="C60" s="56" t="s">
        <v>97</v>
      </c>
      <c r="D60" s="51"/>
      <c r="E60" s="155" t="s">
        <v>57</v>
      </c>
      <c r="F60" s="56" t="s">
        <v>97</v>
      </c>
      <c r="G60" s="51"/>
      <c r="H60" s="154">
        <f>Data!D$49</f>
        <v>58365</v>
      </c>
      <c r="I60" s="133">
        <v>1</v>
      </c>
      <c r="J60" s="32">
        <f t="shared" si="27"/>
        <v>58365</v>
      </c>
      <c r="K60" s="151">
        <v>0.25</v>
      </c>
      <c r="L60" s="149">
        <f t="shared" si="28"/>
        <v>14591.25</v>
      </c>
      <c r="M60" s="152">
        <v>14591.25</v>
      </c>
      <c r="N60" s="153">
        <v>0</v>
      </c>
      <c r="O60" s="143"/>
      <c r="P60" s="143">
        <f>L60-M60</f>
        <v>0</v>
      </c>
      <c r="Q60" s="143">
        <v>0</v>
      </c>
      <c r="R60" s="144">
        <f>+L60-M60</f>
        <v>0</v>
      </c>
    </row>
    <row r="61" spans="1:18" ht="15.75" customHeight="1" x14ac:dyDescent="0.35">
      <c r="A61" s="338" t="s">
        <v>98</v>
      </c>
      <c r="B61" s="339"/>
      <c r="C61" s="340"/>
      <c r="D61" s="54"/>
      <c r="E61" s="54"/>
      <c r="F61" s="54"/>
      <c r="G61" s="54"/>
      <c r="H61" s="24">
        <f>+MAX(H59:H60)</f>
        <v>58365</v>
      </c>
      <c r="I61" s="33">
        <f>J61/H61</f>
        <v>2</v>
      </c>
      <c r="J61" s="33">
        <f>SUM(J59:J60)</f>
        <v>116730</v>
      </c>
      <c r="K61" s="100">
        <f>L61/J61</f>
        <v>0.375</v>
      </c>
      <c r="L61" s="100">
        <f t="shared" ref="L61:R61" si="29">SUM(L59:L60)</f>
        <v>43773.75</v>
      </c>
      <c r="M61" s="100">
        <f t="shared" si="29"/>
        <v>43773.75</v>
      </c>
      <c r="N61" s="100">
        <v>0</v>
      </c>
      <c r="O61" s="100">
        <f t="shared" si="29"/>
        <v>0</v>
      </c>
      <c r="P61" s="100">
        <f t="shared" si="29"/>
        <v>0</v>
      </c>
      <c r="Q61" s="100">
        <f t="shared" si="29"/>
        <v>0</v>
      </c>
      <c r="R61" s="101">
        <f t="shared" si="29"/>
        <v>0</v>
      </c>
    </row>
    <row r="62" spans="1:18" ht="25.5" customHeight="1" thickBot="1" x14ac:dyDescent="0.4">
      <c r="A62" s="35"/>
      <c r="B62" s="36"/>
      <c r="C62" s="37" t="s">
        <v>99</v>
      </c>
      <c r="D62" s="38"/>
      <c r="E62" s="38"/>
      <c r="F62" s="38"/>
      <c r="G62" s="38"/>
      <c r="H62" s="39">
        <f>+H41+H57+H61</f>
        <v>63942</v>
      </c>
      <c r="I62" s="34">
        <f>J62/H62</f>
        <v>4.4630920052547616</v>
      </c>
      <c r="J62" s="34">
        <f>+J41+J57+J61</f>
        <v>285379.02899999998</v>
      </c>
      <c r="K62" s="34">
        <f>L62/J62</f>
        <v>1.5882046881587788</v>
      </c>
      <c r="L62" s="34">
        <f t="shared" ref="L62:R62" si="30">+L41+L57+L61</f>
        <v>453240.31176000007</v>
      </c>
      <c r="M62" s="34">
        <f t="shared" si="30"/>
        <v>453159.80176000006</v>
      </c>
      <c r="N62" s="39">
        <f t="shared" si="30"/>
        <v>0</v>
      </c>
      <c r="O62" s="261">
        <f t="shared" si="30"/>
        <v>0</v>
      </c>
      <c r="P62" s="261">
        <f t="shared" si="30"/>
        <v>0</v>
      </c>
      <c r="Q62" s="261">
        <f t="shared" si="30"/>
        <v>80.509999999999991</v>
      </c>
      <c r="R62" s="261">
        <f t="shared" si="30"/>
        <v>80.509999999999991</v>
      </c>
    </row>
    <row r="63" spans="1:18" ht="15" thickBot="1" x14ac:dyDescent="0.4"/>
    <row r="64" spans="1:18" ht="50.25" customHeight="1" x14ac:dyDescent="0.35">
      <c r="D64" s="20" t="str">
        <f>+A4</f>
        <v>Program Rule</v>
      </c>
      <c r="E64" s="206"/>
      <c r="F64" s="206"/>
      <c r="G64" s="206"/>
      <c r="H64" s="21" t="str">
        <f>+H4</f>
        <v>Estimated # Respondents</v>
      </c>
      <c r="I64" s="21" t="str">
        <f>+I4</f>
        <v>Responses per Respondents</v>
      </c>
      <c r="J64" s="21" t="s">
        <v>100</v>
      </c>
      <c r="K64" s="21" t="str">
        <f>+K4</f>
        <v>Estimated Avg. # of Hours Per Response</v>
      </c>
      <c r="L64" s="21" t="str">
        <f>+L4</f>
        <v xml:space="preserve">Estimated Total Hours            </v>
      </c>
      <c r="M64" s="21" t="str">
        <f>+M4</f>
        <v>Current OMB Approved Burden Hrs</v>
      </c>
      <c r="N64" s="10" t="s">
        <v>18</v>
      </c>
      <c r="O64" s="21" t="str">
        <f>+O4</f>
        <v>Due to Authorizing Statute</v>
      </c>
      <c r="P64" s="21" t="str">
        <f>+P4</f>
        <v>Due to Program Adjustment</v>
      </c>
      <c r="Q64" s="21" t="str">
        <f>+Q4</f>
        <v>Due to Program Change</v>
      </c>
      <c r="R64" s="22" t="str">
        <f>+R4</f>
        <v>Total Difference</v>
      </c>
    </row>
    <row r="65" spans="4:18" x14ac:dyDescent="0.35">
      <c r="D65" s="112" t="s">
        <v>101</v>
      </c>
      <c r="E65" s="112"/>
      <c r="F65" s="112"/>
      <c r="G65" s="112"/>
      <c r="H65" s="111">
        <f t="shared" ref="H65:N65" si="31">SUM(H41)</f>
        <v>3367</v>
      </c>
      <c r="I65" s="111">
        <f t="shared" si="31"/>
        <v>35.679851499851502</v>
      </c>
      <c r="J65" s="111">
        <f t="shared" si="31"/>
        <v>120134.06000000001</v>
      </c>
      <c r="K65" s="122">
        <f t="shared" si="31"/>
        <v>2.1121780098000515</v>
      </c>
      <c r="L65" s="111">
        <f t="shared" si="31"/>
        <v>253744.51976000002</v>
      </c>
      <c r="M65" s="111">
        <f t="shared" si="31"/>
        <v>253664.00976000002</v>
      </c>
      <c r="N65" s="249">
        <f t="shared" si="31"/>
        <v>0</v>
      </c>
      <c r="O65" s="249">
        <f>+SUMIF($A$6:$A$61,$D$65,($O$6:$O$61))</f>
        <v>0</v>
      </c>
      <c r="P65" s="249">
        <f>SUM(P41)</f>
        <v>0</v>
      </c>
      <c r="Q65" s="249">
        <f>SUM(Q41)</f>
        <v>80.509999999999991</v>
      </c>
      <c r="R65" s="249">
        <f>SUM(R41)</f>
        <v>80.509999999999991</v>
      </c>
    </row>
    <row r="66" spans="4:18" x14ac:dyDescent="0.35">
      <c r="D66" s="112" t="s">
        <v>102</v>
      </c>
      <c r="E66" s="112"/>
      <c r="F66" s="112"/>
      <c r="G66" s="112"/>
      <c r="H66" s="111">
        <f t="shared" ref="H66:R66" si="32">SUM(H57)</f>
        <v>2210</v>
      </c>
      <c r="I66" s="111">
        <f t="shared" si="32"/>
        <v>21.952474660633484</v>
      </c>
      <c r="J66" s="111">
        <f t="shared" si="32"/>
        <v>48514.968999999997</v>
      </c>
      <c r="K66" s="108">
        <f t="shared" si="32"/>
        <v>3.2097730908577935</v>
      </c>
      <c r="L66" s="111">
        <f t="shared" si="32"/>
        <v>155722.04200000002</v>
      </c>
      <c r="M66" s="111">
        <f t="shared" si="32"/>
        <v>155722.04200000002</v>
      </c>
      <c r="N66" s="249">
        <f t="shared" si="32"/>
        <v>0</v>
      </c>
      <c r="O66" s="249">
        <f t="shared" si="32"/>
        <v>0</v>
      </c>
      <c r="P66" s="249">
        <f t="shared" si="32"/>
        <v>0</v>
      </c>
      <c r="Q66" s="249">
        <f t="shared" si="32"/>
        <v>0</v>
      </c>
      <c r="R66" s="249">
        <f t="shared" si="32"/>
        <v>0</v>
      </c>
    </row>
    <row r="67" spans="4:18" hidden="1" x14ac:dyDescent="0.35">
      <c r="D67" s="112" t="e">
        <f>+#REF!</f>
        <v>#REF!</v>
      </c>
      <c r="E67" s="112"/>
      <c r="F67" s="112"/>
      <c r="G67" s="112"/>
      <c r="H67" s="111">
        <f t="shared" ref="H67:H73" si="33">+SUMIF($A$6:$A$61,D67,($H$6:$H$61))</f>
        <v>0</v>
      </c>
      <c r="I67" s="111">
        <f t="shared" ref="I67:I73" si="34">+SUMIF($A$6:$A$61,D67,($I$6:$I$61))</f>
        <v>0</v>
      </c>
      <c r="J67" s="111">
        <f t="shared" ref="J67:J73" si="35">+SUMIF($A$6:$A$61,D67,($J$6:$J$61))</f>
        <v>0</v>
      </c>
      <c r="K67" s="108">
        <f t="shared" ref="K67:K73" si="36">+SUMIF($A$6:$A$61,D67,($K$6:$K$61))</f>
        <v>0</v>
      </c>
      <c r="L67" s="108">
        <f t="shared" ref="L67:L73" si="37">+SUMIF($A$6:$A$61,D67,($L$6:$L$61))</f>
        <v>0</v>
      </c>
      <c r="M67" s="108">
        <f t="shared" ref="M67:M73" si="38">+SUMIF($A$6:$A$61,D67,($M$6:$M$61))</f>
        <v>0</v>
      </c>
      <c r="N67" s="249"/>
      <c r="O67" s="249"/>
      <c r="P67" s="249"/>
      <c r="Q67" s="249"/>
      <c r="R67" s="249">
        <f t="shared" ref="R67:R73" si="39">+SUMIF($A$6:$A$61,D67,($R$6:$R$61))</f>
        <v>0</v>
      </c>
    </row>
    <row r="68" spans="4:18" hidden="1" x14ac:dyDescent="0.35">
      <c r="D68" s="112" t="e">
        <f>+#REF!</f>
        <v>#REF!</v>
      </c>
      <c r="E68" s="112"/>
      <c r="F68" s="112"/>
      <c r="G68" s="112"/>
      <c r="H68" s="111">
        <f t="shared" si="33"/>
        <v>0</v>
      </c>
      <c r="I68" s="111">
        <f t="shared" si="34"/>
        <v>0</v>
      </c>
      <c r="J68" s="111">
        <f t="shared" si="35"/>
        <v>0</v>
      </c>
      <c r="K68" s="108">
        <f t="shared" si="36"/>
        <v>0</v>
      </c>
      <c r="L68" s="108">
        <f t="shared" si="37"/>
        <v>0</v>
      </c>
      <c r="M68" s="108">
        <f t="shared" si="38"/>
        <v>0</v>
      </c>
      <c r="N68" s="249"/>
      <c r="O68" s="249"/>
      <c r="P68" s="249"/>
      <c r="Q68" s="249"/>
      <c r="R68" s="249">
        <f t="shared" si="39"/>
        <v>0</v>
      </c>
    </row>
    <row r="69" spans="4:18" hidden="1" x14ac:dyDescent="0.35">
      <c r="D69" s="112" t="e">
        <f>+#REF!</f>
        <v>#REF!</v>
      </c>
      <c r="E69" s="112"/>
      <c r="F69" s="112"/>
      <c r="G69" s="112"/>
      <c r="H69" s="111">
        <f t="shared" si="33"/>
        <v>0</v>
      </c>
      <c r="I69" s="111">
        <f t="shared" si="34"/>
        <v>0</v>
      </c>
      <c r="J69" s="111">
        <f t="shared" si="35"/>
        <v>0</v>
      </c>
      <c r="K69" s="108">
        <f t="shared" si="36"/>
        <v>0</v>
      </c>
      <c r="L69" s="108">
        <f t="shared" si="37"/>
        <v>0</v>
      </c>
      <c r="M69" s="108">
        <f t="shared" si="38"/>
        <v>0</v>
      </c>
      <c r="N69" s="249"/>
      <c r="O69" s="249"/>
      <c r="P69" s="249"/>
      <c r="Q69" s="249"/>
      <c r="R69" s="249">
        <f t="shared" si="39"/>
        <v>0</v>
      </c>
    </row>
    <row r="70" spans="4:18" hidden="1" x14ac:dyDescent="0.35">
      <c r="D70" s="112" t="e">
        <f>+#REF!</f>
        <v>#REF!</v>
      </c>
      <c r="E70" s="112"/>
      <c r="F70" s="112"/>
      <c r="G70" s="112"/>
      <c r="H70" s="111">
        <f t="shared" si="33"/>
        <v>0</v>
      </c>
      <c r="I70" s="111">
        <f t="shared" si="34"/>
        <v>0</v>
      </c>
      <c r="J70" s="111">
        <f t="shared" si="35"/>
        <v>0</v>
      </c>
      <c r="K70" s="108">
        <f t="shared" si="36"/>
        <v>0</v>
      </c>
      <c r="L70" s="108">
        <f t="shared" si="37"/>
        <v>0</v>
      </c>
      <c r="M70" s="108">
        <f t="shared" si="38"/>
        <v>0</v>
      </c>
      <c r="N70" s="249"/>
      <c r="O70" s="249"/>
      <c r="P70" s="249"/>
      <c r="Q70" s="249"/>
      <c r="R70" s="249">
        <f t="shared" si="39"/>
        <v>0</v>
      </c>
    </row>
    <row r="71" spans="4:18" hidden="1" x14ac:dyDescent="0.35">
      <c r="D71" s="112" t="e">
        <f>+#REF!</f>
        <v>#REF!</v>
      </c>
      <c r="E71" s="112"/>
      <c r="F71" s="112"/>
      <c r="G71" s="112"/>
      <c r="H71" s="111">
        <f t="shared" si="33"/>
        <v>0</v>
      </c>
      <c r="I71" s="111">
        <f t="shared" si="34"/>
        <v>0</v>
      </c>
      <c r="J71" s="111">
        <f t="shared" si="35"/>
        <v>0</v>
      </c>
      <c r="K71" s="108">
        <f t="shared" si="36"/>
        <v>0</v>
      </c>
      <c r="L71" s="108">
        <f t="shared" si="37"/>
        <v>0</v>
      </c>
      <c r="M71" s="108">
        <f t="shared" si="38"/>
        <v>0</v>
      </c>
      <c r="N71" s="249"/>
      <c r="O71" s="249"/>
      <c r="P71" s="249"/>
      <c r="Q71" s="249"/>
      <c r="R71" s="249">
        <f t="shared" si="39"/>
        <v>0</v>
      </c>
    </row>
    <row r="72" spans="4:18" hidden="1" x14ac:dyDescent="0.35">
      <c r="D72" s="112" t="e">
        <f>+#REF!</f>
        <v>#REF!</v>
      </c>
      <c r="E72" s="112"/>
      <c r="F72" s="112"/>
      <c r="G72" s="112"/>
      <c r="H72" s="111">
        <f t="shared" si="33"/>
        <v>0</v>
      </c>
      <c r="I72" s="111">
        <f t="shared" si="34"/>
        <v>0</v>
      </c>
      <c r="J72" s="111">
        <f t="shared" si="35"/>
        <v>0</v>
      </c>
      <c r="K72" s="108">
        <f t="shared" si="36"/>
        <v>0</v>
      </c>
      <c r="L72" s="108">
        <f t="shared" si="37"/>
        <v>0</v>
      </c>
      <c r="M72" s="108">
        <f t="shared" si="38"/>
        <v>0</v>
      </c>
      <c r="N72" s="249"/>
      <c r="O72" s="249"/>
      <c r="P72" s="249"/>
      <c r="Q72" s="249"/>
      <c r="R72" s="249">
        <f t="shared" si="39"/>
        <v>0</v>
      </c>
    </row>
    <row r="73" spans="4:18" hidden="1" x14ac:dyDescent="0.35">
      <c r="D73" s="112" t="e">
        <f>+#REF!</f>
        <v>#REF!</v>
      </c>
      <c r="E73" s="112"/>
      <c r="F73" s="112"/>
      <c r="G73" s="112"/>
      <c r="H73" s="111">
        <f t="shared" si="33"/>
        <v>0</v>
      </c>
      <c r="I73" s="111">
        <f t="shared" si="34"/>
        <v>0</v>
      </c>
      <c r="J73" s="111">
        <f t="shared" si="35"/>
        <v>0</v>
      </c>
      <c r="K73" s="108">
        <f t="shared" si="36"/>
        <v>0</v>
      </c>
      <c r="L73" s="108">
        <f t="shared" si="37"/>
        <v>0</v>
      </c>
      <c r="M73" s="108">
        <f t="shared" si="38"/>
        <v>0</v>
      </c>
      <c r="N73" s="249"/>
      <c r="O73" s="249"/>
      <c r="P73" s="249"/>
      <c r="Q73" s="249"/>
      <c r="R73" s="249">
        <f t="shared" si="39"/>
        <v>0</v>
      </c>
    </row>
    <row r="74" spans="4:18" ht="29" x14ac:dyDescent="0.35">
      <c r="D74" s="107" t="s">
        <v>103</v>
      </c>
      <c r="E74" s="107"/>
      <c r="F74" s="107"/>
      <c r="G74" s="107"/>
      <c r="H74" s="111">
        <f t="shared" ref="H74:R74" si="40">SUM(H61)</f>
        <v>58365</v>
      </c>
      <c r="I74" s="111">
        <f t="shared" si="40"/>
        <v>2</v>
      </c>
      <c r="J74" s="111">
        <f t="shared" si="40"/>
        <v>116730</v>
      </c>
      <c r="K74" s="108">
        <f t="shared" si="40"/>
        <v>0.375</v>
      </c>
      <c r="L74" s="111">
        <f t="shared" si="40"/>
        <v>43773.75</v>
      </c>
      <c r="M74" s="111">
        <f t="shared" si="40"/>
        <v>43773.75</v>
      </c>
      <c r="N74" s="249">
        <f t="shared" si="40"/>
        <v>0</v>
      </c>
      <c r="O74" s="249">
        <f t="shared" si="40"/>
        <v>0</v>
      </c>
      <c r="P74" s="249">
        <f t="shared" si="40"/>
        <v>0</v>
      </c>
      <c r="Q74" s="249">
        <f t="shared" si="40"/>
        <v>0</v>
      </c>
      <c r="R74" s="249">
        <f t="shared" si="40"/>
        <v>0</v>
      </c>
    </row>
    <row r="75" spans="4:18" x14ac:dyDescent="0.35">
      <c r="D75" s="29" t="s">
        <v>104</v>
      </c>
      <c r="E75" s="29"/>
      <c r="F75" s="29"/>
      <c r="G75" s="29"/>
      <c r="H75" s="42">
        <f>SUM(H65:H74)</f>
        <v>63942</v>
      </c>
      <c r="I75" s="40">
        <f>J75/H75</f>
        <v>4.4630920052547616</v>
      </c>
      <c r="J75" s="41">
        <f>SUM(J65:J74)</f>
        <v>285379.02899999998</v>
      </c>
      <c r="K75" s="40">
        <f>L75/J75</f>
        <v>1.5882046881587788</v>
      </c>
      <c r="L75" s="41">
        <f t="shared" ref="L75:R75" si="41">SUM(L65:L74)</f>
        <v>453240.31176000007</v>
      </c>
      <c r="M75" s="41">
        <f t="shared" si="41"/>
        <v>453159.80176000006</v>
      </c>
      <c r="N75" s="76">
        <f t="shared" si="41"/>
        <v>0</v>
      </c>
      <c r="O75" s="76">
        <f t="shared" si="41"/>
        <v>0</v>
      </c>
      <c r="P75" s="76">
        <f t="shared" si="41"/>
        <v>0</v>
      </c>
      <c r="Q75" s="76">
        <f t="shared" si="41"/>
        <v>80.509999999999991</v>
      </c>
      <c r="R75" s="76">
        <f t="shared" si="41"/>
        <v>80.509999999999991</v>
      </c>
    </row>
    <row r="79" spans="4:18" x14ac:dyDescent="0.35">
      <c r="I79" s="105"/>
      <c r="J79" s="123"/>
      <c r="L79" s="105"/>
    </row>
    <row r="80" spans="4:18" x14ac:dyDescent="0.35">
      <c r="I80" s="105"/>
      <c r="L80" s="105"/>
    </row>
    <row r="82" spans="2:19" x14ac:dyDescent="0.35">
      <c r="C82" s="88"/>
    </row>
    <row r="84" spans="2:19" ht="48.75" customHeight="1" x14ac:dyDescent="0.35">
      <c r="C84" s="336"/>
      <c r="D84" s="336"/>
      <c r="E84" s="336"/>
      <c r="F84" s="336"/>
      <c r="G84" s="336"/>
      <c r="H84" s="336"/>
      <c r="I84" s="336"/>
      <c r="J84" s="336"/>
      <c r="K84" s="336"/>
      <c r="L84" s="336"/>
      <c r="M84" s="336"/>
      <c r="N84" s="336"/>
      <c r="O84" s="336"/>
      <c r="P84" s="336"/>
      <c r="Q84" s="336"/>
      <c r="R84" s="336"/>
      <c r="S84" s="336"/>
    </row>
    <row r="86" spans="2:19" ht="60.75" customHeight="1" x14ac:dyDescent="0.35">
      <c r="B86" s="336"/>
      <c r="C86" s="336"/>
      <c r="D86" s="336"/>
      <c r="E86" s="336"/>
      <c r="F86" s="336"/>
      <c r="G86" s="336"/>
      <c r="H86" s="336"/>
      <c r="I86" s="336"/>
      <c r="J86" s="336"/>
      <c r="K86" s="336"/>
      <c r="L86" s="336"/>
      <c r="M86" s="336"/>
      <c r="N86" s="336"/>
      <c r="O86" s="336"/>
      <c r="P86" s="336"/>
      <c r="Q86" s="336"/>
      <c r="R86" s="336"/>
      <c r="S86" s="336"/>
    </row>
    <row r="88" spans="2:19" ht="25.5" customHeight="1" x14ac:dyDescent="0.35">
      <c r="C88" s="337"/>
      <c r="D88" s="337"/>
      <c r="E88" s="337"/>
      <c r="F88" s="337"/>
      <c r="G88" s="337"/>
      <c r="H88" s="337"/>
      <c r="I88" s="337"/>
      <c r="J88" s="337"/>
      <c r="K88" s="337"/>
      <c r="L88" s="337"/>
      <c r="M88" s="337"/>
      <c r="N88" s="337"/>
      <c r="O88" s="337"/>
      <c r="P88" s="337"/>
      <c r="Q88" s="337"/>
      <c r="R88" s="337"/>
      <c r="S88" s="337"/>
    </row>
  </sheetData>
  <sheetProtection selectLockedCells="1"/>
  <dataConsolidate/>
  <mergeCells count="13">
    <mergeCell ref="C88:S88"/>
    <mergeCell ref="A61:C61"/>
    <mergeCell ref="A2:R2"/>
    <mergeCell ref="A5:R5"/>
    <mergeCell ref="A42:R42"/>
    <mergeCell ref="A58:R58"/>
    <mergeCell ref="A41:C41"/>
    <mergeCell ref="A57:C57"/>
    <mergeCell ref="A1:Q1"/>
    <mergeCell ref="B3:D3"/>
    <mergeCell ref="E3:G3"/>
    <mergeCell ref="C84:S84"/>
    <mergeCell ref="B86:S86"/>
  </mergeCells>
  <printOptions horizontalCentered="1"/>
  <pageMargins left="0.25" right="0.25" top="0.75" bottom="0.75" header="0.3" footer="0.3"/>
  <pageSetup paperSize="5" scale="53" fitToHeight="0" orientation="landscape" r:id="rId1"/>
  <headerFooter>
    <oddHeader xml:space="preserve">&amp;C&amp;"-,Bold"&amp;12Attachment A - Burden Chart for OMB Control #0584-0280 
&amp;16 7 CFR Part 225 - Summer Food Service Program (SFSP)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3" tint="0.39997558519241921"/>
    <pageSetUpPr fitToPage="1"/>
  </sheetPr>
  <dimension ref="A1:S44"/>
  <sheetViews>
    <sheetView topLeftCell="E1" zoomScale="80" zoomScaleNormal="80" zoomScalePageLayoutView="90" workbookViewId="0">
      <pane ySplit="5" topLeftCell="A23" activePane="bottomLeft" state="frozen"/>
      <selection pane="bottomLeft" sqref="A1:Q1"/>
    </sheetView>
  </sheetViews>
  <sheetFormatPr defaultRowHeight="14.5" x14ac:dyDescent="0.35"/>
  <cols>
    <col min="1" max="1" width="11.81640625" customWidth="1"/>
    <col min="2" max="2" width="13.81640625" customWidth="1"/>
    <col min="3" max="3" width="42.1796875" customWidth="1"/>
    <col min="4" max="4" width="10.6328125" customWidth="1"/>
    <col min="5" max="5" width="13.81640625" customWidth="1"/>
    <col min="6" max="6" width="42.1796875" customWidth="1"/>
    <col min="7" max="7" width="10.6328125" customWidth="1"/>
    <col min="8" max="8" width="15.7265625" bestFit="1" customWidth="1"/>
    <col min="9" max="9" width="17" bestFit="1" customWidth="1"/>
    <col min="10" max="10" width="13" bestFit="1" customWidth="1"/>
    <col min="11" max="11" width="14.54296875" bestFit="1" customWidth="1"/>
    <col min="12" max="12" width="13.1796875" customWidth="1"/>
    <col min="13" max="14" width="16.54296875" customWidth="1"/>
    <col min="15" max="15" width="12.81640625" customWidth="1"/>
    <col min="16" max="16" width="17.26953125" bestFit="1" customWidth="1"/>
    <col min="17" max="17" width="14.453125" bestFit="1" customWidth="1"/>
    <col min="18" max="18" width="13" customWidth="1"/>
    <col min="19" max="19" width="50.54296875" customWidth="1"/>
    <col min="64" max="64" width="8.7265625" customWidth="1"/>
  </cols>
  <sheetData>
    <row r="1" spans="1:19" ht="17.5" thickBot="1" x14ac:dyDescent="0.4">
      <c r="A1" s="333" t="s">
        <v>358</v>
      </c>
      <c r="B1" s="333"/>
      <c r="C1" s="333"/>
      <c r="D1" s="333"/>
      <c r="E1" s="333"/>
      <c r="F1" s="333"/>
      <c r="G1" s="333"/>
      <c r="H1" s="333"/>
      <c r="I1" s="333"/>
      <c r="J1" s="333"/>
      <c r="K1" s="333"/>
      <c r="L1" s="333"/>
      <c r="M1" s="333"/>
      <c r="N1" s="333"/>
      <c r="O1" s="333"/>
      <c r="P1" s="333"/>
      <c r="Q1" s="333"/>
    </row>
    <row r="2" spans="1:19" ht="25.5" thickBot="1" x14ac:dyDescent="0.55000000000000004">
      <c r="A2" s="341" t="s">
        <v>105</v>
      </c>
      <c r="B2" s="342"/>
      <c r="C2" s="342"/>
      <c r="D2" s="342"/>
      <c r="E2" s="342"/>
      <c r="F2" s="342"/>
      <c r="G2" s="342"/>
      <c r="H2" s="342"/>
      <c r="I2" s="342"/>
      <c r="J2" s="342"/>
      <c r="K2" s="342"/>
      <c r="L2" s="342"/>
      <c r="M2" s="342"/>
      <c r="N2" s="342"/>
      <c r="O2" s="342"/>
      <c r="P2" s="342"/>
      <c r="Q2" s="342"/>
      <c r="R2" s="343"/>
    </row>
    <row r="3" spans="1:19" ht="24" customHeight="1" x14ac:dyDescent="0.35">
      <c r="A3" s="3"/>
      <c r="B3" s="334" t="s">
        <v>150</v>
      </c>
      <c r="C3" s="334"/>
      <c r="D3" s="334"/>
      <c r="E3" s="335" t="s">
        <v>151</v>
      </c>
      <c r="F3" s="335"/>
      <c r="G3" s="335"/>
      <c r="H3" s="6" t="s">
        <v>1</v>
      </c>
      <c r="I3" s="6" t="s">
        <v>2</v>
      </c>
      <c r="J3" s="6" t="s">
        <v>3</v>
      </c>
      <c r="K3" s="6" t="s">
        <v>4</v>
      </c>
      <c r="L3" s="6" t="s">
        <v>5</v>
      </c>
      <c r="M3" s="6" t="s">
        <v>6</v>
      </c>
      <c r="N3" s="6"/>
      <c r="O3" s="6"/>
      <c r="P3" s="6"/>
      <c r="Q3" s="6"/>
      <c r="R3" s="7" t="s">
        <v>7</v>
      </c>
      <c r="S3" s="1"/>
    </row>
    <row r="4" spans="1:19" ht="39" x14ac:dyDescent="0.35">
      <c r="A4" s="12" t="s">
        <v>8</v>
      </c>
      <c r="B4" s="13" t="s">
        <v>9</v>
      </c>
      <c r="C4" s="13" t="s">
        <v>10</v>
      </c>
      <c r="D4" s="13" t="s">
        <v>11</v>
      </c>
      <c r="E4" s="13" t="s">
        <v>9</v>
      </c>
      <c r="F4" s="13" t="s">
        <v>10</v>
      </c>
      <c r="G4" s="13" t="s">
        <v>11</v>
      </c>
      <c r="H4" s="13" t="s">
        <v>106</v>
      </c>
      <c r="I4" s="13" t="s">
        <v>107</v>
      </c>
      <c r="J4" s="13" t="s">
        <v>14</v>
      </c>
      <c r="K4" s="13" t="s">
        <v>108</v>
      </c>
      <c r="L4" s="13" t="s">
        <v>16</v>
      </c>
      <c r="M4" s="13" t="s">
        <v>17</v>
      </c>
      <c r="N4" s="13" t="s">
        <v>18</v>
      </c>
      <c r="O4" s="13" t="s">
        <v>19</v>
      </c>
      <c r="P4" s="13" t="s">
        <v>109</v>
      </c>
      <c r="Q4" s="13" t="s">
        <v>110</v>
      </c>
      <c r="R4" s="14" t="s">
        <v>22</v>
      </c>
      <c r="S4" s="2" t="s">
        <v>149</v>
      </c>
    </row>
    <row r="5" spans="1:19" ht="18.5" x14ac:dyDescent="0.35">
      <c r="A5" s="347" t="s">
        <v>23</v>
      </c>
      <c r="B5" s="348"/>
      <c r="C5" s="348"/>
      <c r="D5" s="348"/>
      <c r="E5" s="348"/>
      <c r="F5" s="348"/>
      <c r="G5" s="348"/>
      <c r="H5" s="348"/>
      <c r="I5" s="348"/>
      <c r="J5" s="348"/>
      <c r="K5" s="348"/>
      <c r="L5" s="348"/>
      <c r="M5" s="348"/>
      <c r="N5" s="348"/>
      <c r="O5" s="348"/>
      <c r="P5" s="348"/>
      <c r="Q5" s="348"/>
      <c r="R5" s="349"/>
      <c r="S5" s="15"/>
    </row>
    <row r="6" spans="1:19" ht="45" customHeight="1" x14ac:dyDescent="0.35">
      <c r="A6" s="350" t="s">
        <v>24</v>
      </c>
      <c r="B6" s="64" t="s">
        <v>111</v>
      </c>
      <c r="C6" s="75" t="s">
        <v>112</v>
      </c>
      <c r="D6" s="73"/>
      <c r="E6" s="64" t="s">
        <v>111</v>
      </c>
      <c r="F6" s="75" t="s">
        <v>112</v>
      </c>
      <c r="G6" s="73"/>
      <c r="H6" s="73"/>
      <c r="I6" s="73"/>
      <c r="J6" s="73"/>
      <c r="K6" s="73"/>
      <c r="L6" s="73"/>
      <c r="M6" s="73"/>
      <c r="N6" s="73"/>
      <c r="O6" s="73"/>
      <c r="P6" s="73"/>
      <c r="Q6" s="74"/>
      <c r="R6" s="74"/>
      <c r="S6" s="64"/>
    </row>
    <row r="7" spans="1:19" x14ac:dyDescent="0.35">
      <c r="A7" s="351"/>
      <c r="B7" s="353"/>
      <c r="C7" s="77" t="s">
        <v>113</v>
      </c>
      <c r="D7" s="73"/>
      <c r="E7" s="353"/>
      <c r="F7" s="77" t="s">
        <v>113</v>
      </c>
      <c r="G7" s="73"/>
      <c r="H7" s="237">
        <f>Data!D$25</f>
        <v>53</v>
      </c>
      <c r="I7" s="78">
        <v>39</v>
      </c>
      <c r="J7" s="32">
        <f>H7*I7</f>
        <v>2067</v>
      </c>
      <c r="K7" s="79">
        <v>0.08</v>
      </c>
      <c r="L7" s="103">
        <f>J7*K7</f>
        <v>165.36</v>
      </c>
      <c r="M7" s="78">
        <v>165.36</v>
      </c>
      <c r="N7" s="265">
        <v>0</v>
      </c>
      <c r="O7" s="265">
        <v>0</v>
      </c>
      <c r="P7" s="265">
        <v>0</v>
      </c>
      <c r="Q7" s="265">
        <f>L7-M7</f>
        <v>0</v>
      </c>
      <c r="R7" s="265">
        <f>L7-M7</f>
        <v>0</v>
      </c>
      <c r="S7" s="64"/>
    </row>
    <row r="8" spans="1:19" x14ac:dyDescent="0.35">
      <c r="A8" s="351"/>
      <c r="B8" s="353"/>
      <c r="C8" s="77" t="s">
        <v>114</v>
      </c>
      <c r="D8" s="73"/>
      <c r="E8" s="353"/>
      <c r="F8" s="77" t="s">
        <v>114</v>
      </c>
      <c r="G8" s="73"/>
      <c r="H8" s="237">
        <f>Data!D$25</f>
        <v>53</v>
      </c>
      <c r="I8" s="78">
        <v>2</v>
      </c>
      <c r="J8" s="32">
        <f>H8*I8</f>
        <v>106</v>
      </c>
      <c r="K8" s="79">
        <v>0.08</v>
      </c>
      <c r="L8" s="103">
        <f>J8*K8</f>
        <v>8.48</v>
      </c>
      <c r="M8" s="78">
        <v>8.48</v>
      </c>
      <c r="N8" s="265">
        <v>0</v>
      </c>
      <c r="O8" s="265">
        <v>0</v>
      </c>
      <c r="P8" s="265">
        <v>0</v>
      </c>
      <c r="Q8" s="265">
        <v>0</v>
      </c>
      <c r="R8" s="265">
        <f t="shared" ref="R8:R13" si="0">L8-M8</f>
        <v>0</v>
      </c>
      <c r="S8" s="64"/>
    </row>
    <row r="9" spans="1:19" x14ac:dyDescent="0.35">
      <c r="A9" s="352"/>
      <c r="B9" s="354"/>
      <c r="C9" s="77" t="s">
        <v>115</v>
      </c>
      <c r="D9" s="73"/>
      <c r="E9" s="354"/>
      <c r="F9" s="77" t="s">
        <v>115</v>
      </c>
      <c r="G9" s="73"/>
      <c r="H9" s="237">
        <f>Data!D$25</f>
        <v>53</v>
      </c>
      <c r="I9" s="78">
        <f>ROUND(Data!D16/Data!D25,0)</f>
        <v>104</v>
      </c>
      <c r="J9" s="32">
        <f>H9*I9</f>
        <v>5512</v>
      </c>
      <c r="K9" s="79">
        <v>0.08</v>
      </c>
      <c r="L9" s="103">
        <f>J9*K9</f>
        <v>440.96000000000004</v>
      </c>
      <c r="M9" s="78">
        <v>440.96000000000004</v>
      </c>
      <c r="N9" s="265">
        <v>0</v>
      </c>
      <c r="O9" s="265">
        <v>0</v>
      </c>
      <c r="P9" s="265">
        <f>+L9-M9</f>
        <v>0</v>
      </c>
      <c r="Q9" s="265">
        <v>0</v>
      </c>
      <c r="R9" s="265">
        <f t="shared" si="0"/>
        <v>0</v>
      </c>
      <c r="S9" s="64"/>
    </row>
    <row r="10" spans="1:19" ht="39" hidden="1" x14ac:dyDescent="0.35">
      <c r="A10" s="65" t="s">
        <v>24</v>
      </c>
      <c r="B10" s="156" t="s">
        <v>57</v>
      </c>
      <c r="C10" s="157" t="s">
        <v>116</v>
      </c>
      <c r="D10" s="158"/>
      <c r="E10" s="156" t="s">
        <v>57</v>
      </c>
      <c r="F10" s="157" t="s">
        <v>116</v>
      </c>
      <c r="G10" s="158"/>
      <c r="H10" s="159">
        <v>0</v>
      </c>
      <c r="I10" s="159">
        <v>0</v>
      </c>
      <c r="J10" s="66">
        <v>0</v>
      </c>
      <c r="K10" s="160">
        <v>0</v>
      </c>
      <c r="L10" s="66">
        <f>+J10*K10</f>
        <v>0</v>
      </c>
      <c r="M10" s="67">
        <v>0</v>
      </c>
      <c r="N10" s="266"/>
      <c r="O10" s="267"/>
      <c r="P10" s="265">
        <f t="shared" ref="P10:P13" si="1">+L10-M10</f>
        <v>0</v>
      </c>
      <c r="Q10" s="267"/>
      <c r="R10" s="265">
        <f t="shared" si="0"/>
        <v>0</v>
      </c>
    </row>
    <row r="11" spans="1:19" ht="26" hidden="1" x14ac:dyDescent="0.35">
      <c r="A11" s="31" t="s">
        <v>24</v>
      </c>
      <c r="B11" s="68" t="s">
        <v>59</v>
      </c>
      <c r="C11" s="68" t="s">
        <v>117</v>
      </c>
      <c r="D11" s="69"/>
      <c r="E11" s="68" t="s">
        <v>59</v>
      </c>
      <c r="F11" s="68" t="s">
        <v>117</v>
      </c>
      <c r="G11" s="69"/>
      <c r="H11" s="70">
        <v>0</v>
      </c>
      <c r="I11" s="70">
        <v>0</v>
      </c>
      <c r="J11" s="32">
        <f t="shared" ref="J11" si="2">+H11*I11</f>
        <v>0</v>
      </c>
      <c r="K11" s="71">
        <v>0</v>
      </c>
      <c r="L11" s="32">
        <v>0</v>
      </c>
      <c r="M11" s="72">
        <v>0</v>
      </c>
      <c r="N11" s="175"/>
      <c r="O11" s="268"/>
      <c r="P11" s="265">
        <f t="shared" si="1"/>
        <v>0</v>
      </c>
      <c r="Q11" s="268"/>
      <c r="R11" s="265">
        <f t="shared" si="0"/>
        <v>0</v>
      </c>
    </row>
    <row r="12" spans="1:19" ht="39" hidden="1" x14ac:dyDescent="0.35">
      <c r="A12" s="31" t="s">
        <v>24</v>
      </c>
      <c r="B12" s="161" t="s">
        <v>118</v>
      </c>
      <c r="C12" s="162" t="s">
        <v>119</v>
      </c>
      <c r="D12" s="161"/>
      <c r="E12" s="161" t="s">
        <v>118</v>
      </c>
      <c r="F12" s="162" t="s">
        <v>119</v>
      </c>
      <c r="G12" s="161"/>
      <c r="H12" s="163">
        <v>0</v>
      </c>
      <c r="I12" s="163">
        <v>0</v>
      </c>
      <c r="J12" s="32">
        <f t="shared" ref="J12" si="3">+H12*I12</f>
        <v>0</v>
      </c>
      <c r="K12" s="164">
        <v>0</v>
      </c>
      <c r="L12" s="32">
        <v>0</v>
      </c>
      <c r="M12" s="72">
        <v>0</v>
      </c>
      <c r="N12" s="175"/>
      <c r="O12" s="268"/>
      <c r="P12" s="265">
        <f t="shared" si="1"/>
        <v>0</v>
      </c>
      <c r="Q12" s="268"/>
      <c r="R12" s="265">
        <f t="shared" si="0"/>
        <v>0</v>
      </c>
    </row>
    <row r="13" spans="1:19" ht="43.5" x14ac:dyDescent="0.35">
      <c r="A13" s="31" t="s">
        <v>24</v>
      </c>
      <c r="B13" s="56" t="s">
        <v>120</v>
      </c>
      <c r="C13" s="165" t="s">
        <v>121</v>
      </c>
      <c r="D13" s="161"/>
      <c r="E13" s="56" t="s">
        <v>120</v>
      </c>
      <c r="F13" s="165" t="s">
        <v>121</v>
      </c>
      <c r="G13" s="161"/>
      <c r="H13" s="163">
        <f>Data!D21</f>
        <v>3314</v>
      </c>
      <c r="I13" s="163">
        <v>1</v>
      </c>
      <c r="J13" s="32">
        <f>+H13*I13</f>
        <v>3314</v>
      </c>
      <c r="K13" s="164">
        <v>0.08</v>
      </c>
      <c r="L13" s="149">
        <f>J13*K13</f>
        <v>265.12</v>
      </c>
      <c r="M13" s="175">
        <v>265.12</v>
      </c>
      <c r="N13" s="175">
        <v>0</v>
      </c>
      <c r="O13" s="268">
        <v>0</v>
      </c>
      <c r="P13" s="265">
        <f t="shared" si="1"/>
        <v>0</v>
      </c>
      <c r="Q13" s="268">
        <v>0</v>
      </c>
      <c r="R13" s="265">
        <f t="shared" si="0"/>
        <v>0</v>
      </c>
    </row>
    <row r="14" spans="1:19" ht="15" customHeight="1" x14ac:dyDescent="0.35">
      <c r="A14" s="355" t="s">
        <v>85</v>
      </c>
      <c r="B14" s="356"/>
      <c r="C14" s="357"/>
      <c r="D14" s="44"/>
      <c r="E14" s="44"/>
      <c r="F14" s="44"/>
      <c r="G14" s="44"/>
      <c r="H14" s="117">
        <f>SUM(H9:H13)</f>
        <v>3367</v>
      </c>
      <c r="I14" s="43">
        <f>J14/H14</f>
        <v>3.2667062667062665</v>
      </c>
      <c r="J14" s="43">
        <f>J6+J7+J8+J9+J10+J11+J12+J13</f>
        <v>10999</v>
      </c>
      <c r="K14" s="102">
        <f>L14/J14</f>
        <v>0.08</v>
      </c>
      <c r="L14" s="43">
        <f>L6+L7+L8+L9+L10+L11+L12+L13</f>
        <v>879.92000000000007</v>
      </c>
      <c r="M14" s="102">
        <f>M6+M7+M8+M9+M10+M11+M12+M13</f>
        <v>879.92000000000007</v>
      </c>
      <c r="N14" s="102">
        <f>N6+N7+N8+N9+N10+N11+N12</f>
        <v>0</v>
      </c>
      <c r="O14" s="43">
        <f>SUM(O10:O12)</f>
        <v>0</v>
      </c>
      <c r="P14" s="102">
        <f>SUM(P7:P13)</f>
        <v>0</v>
      </c>
      <c r="Q14" s="43">
        <f>SUM(Q10:Q12)</f>
        <v>0</v>
      </c>
      <c r="R14" s="166">
        <f>SUM(R7:R13)</f>
        <v>0</v>
      </c>
    </row>
    <row r="15" spans="1:19" ht="18.75" customHeight="1" x14ac:dyDescent="0.35">
      <c r="A15" s="344" t="s">
        <v>122</v>
      </c>
      <c r="B15" s="345"/>
      <c r="C15" s="345"/>
      <c r="D15" s="345"/>
      <c r="E15" s="345"/>
      <c r="F15" s="345"/>
      <c r="G15" s="345"/>
      <c r="H15" s="345"/>
      <c r="I15" s="345"/>
      <c r="J15" s="345"/>
      <c r="K15" s="345"/>
      <c r="L15" s="345"/>
      <c r="M15" s="345"/>
      <c r="N15" s="345"/>
      <c r="O15" s="345"/>
      <c r="P15" s="345"/>
      <c r="Q15" s="345"/>
      <c r="R15" s="346"/>
      <c r="S15" s="15"/>
    </row>
    <row r="16" spans="1:19" ht="43.5" x14ac:dyDescent="0.35">
      <c r="A16" s="31" t="s">
        <v>24</v>
      </c>
      <c r="B16" s="56" t="s">
        <v>120</v>
      </c>
      <c r="C16" s="165" t="s">
        <v>121</v>
      </c>
      <c r="D16" s="56"/>
      <c r="E16" s="56" t="s">
        <v>120</v>
      </c>
      <c r="F16" s="165" t="s">
        <v>121</v>
      </c>
      <c r="G16" s="56"/>
      <c r="H16" s="97">
        <f>Data!D18</f>
        <v>2210</v>
      </c>
      <c r="I16" s="177">
        <v>1</v>
      </c>
      <c r="J16" s="178">
        <f t="shared" ref="J16" si="4">+H16*I16</f>
        <v>2210</v>
      </c>
      <c r="K16" s="179">
        <v>0.08</v>
      </c>
      <c r="L16" s="180">
        <f t="shared" ref="L16:L18" si="5">J16*K16</f>
        <v>176.8</v>
      </c>
      <c r="M16" s="181">
        <v>176.8</v>
      </c>
      <c r="N16" s="265">
        <v>0</v>
      </c>
      <c r="O16" s="265">
        <v>0</v>
      </c>
      <c r="P16" s="265">
        <v>0</v>
      </c>
      <c r="Q16" s="265">
        <f>L16-M16</f>
        <v>0</v>
      </c>
      <c r="R16" s="265">
        <f>L16-M16</f>
        <v>0</v>
      </c>
    </row>
    <row r="17" spans="1:19" ht="43.5" hidden="1" x14ac:dyDescent="0.35">
      <c r="A17" s="31" t="s">
        <v>24</v>
      </c>
      <c r="B17" s="56" t="s">
        <v>57</v>
      </c>
      <c r="C17" s="56" t="s">
        <v>88</v>
      </c>
      <c r="D17" s="56"/>
      <c r="E17" s="56" t="s">
        <v>57</v>
      </c>
      <c r="F17" s="56" t="s">
        <v>88</v>
      </c>
      <c r="G17" s="56"/>
      <c r="H17" s="97">
        <v>0</v>
      </c>
      <c r="I17" s="177">
        <v>0</v>
      </c>
      <c r="J17" s="178">
        <v>0</v>
      </c>
      <c r="K17" s="179">
        <v>0</v>
      </c>
      <c r="L17" s="178">
        <f t="shared" si="5"/>
        <v>0</v>
      </c>
      <c r="M17" s="182">
        <v>0</v>
      </c>
      <c r="N17" s="182"/>
      <c r="O17" s="183"/>
      <c r="P17" s="176">
        <f>+L17-M17</f>
        <v>0</v>
      </c>
      <c r="Q17" s="183"/>
      <c r="R17" s="184">
        <f t="shared" ref="R17:R18" si="6">L17-M17</f>
        <v>0</v>
      </c>
    </row>
    <row r="18" spans="1:19" ht="29" hidden="1" x14ac:dyDescent="0.35">
      <c r="A18" s="31" t="s">
        <v>24</v>
      </c>
      <c r="B18" s="98" t="s">
        <v>59</v>
      </c>
      <c r="C18" s="99" t="s">
        <v>123</v>
      </c>
      <c r="D18" s="56"/>
      <c r="E18" s="98" t="s">
        <v>59</v>
      </c>
      <c r="F18" s="99" t="s">
        <v>123</v>
      </c>
      <c r="G18" s="56"/>
      <c r="H18" s="97">
        <v>0</v>
      </c>
      <c r="I18" s="177">
        <v>0</v>
      </c>
      <c r="J18" s="178">
        <v>0</v>
      </c>
      <c r="K18" s="179">
        <v>0</v>
      </c>
      <c r="L18" s="178">
        <f t="shared" si="5"/>
        <v>0</v>
      </c>
      <c r="M18" s="182">
        <v>0</v>
      </c>
      <c r="N18" s="182"/>
      <c r="O18" s="183">
        <v>0</v>
      </c>
      <c r="P18" s="176">
        <f>+L18-M18</f>
        <v>0</v>
      </c>
      <c r="Q18" s="183"/>
      <c r="R18" s="184">
        <f t="shared" si="6"/>
        <v>0</v>
      </c>
    </row>
    <row r="19" spans="1:19" ht="58" x14ac:dyDescent="0.35">
      <c r="A19" s="31" t="s">
        <v>24</v>
      </c>
      <c r="B19" s="98" t="s">
        <v>124</v>
      </c>
      <c r="C19" s="56" t="s">
        <v>125</v>
      </c>
      <c r="D19" s="56"/>
      <c r="E19" s="98" t="s">
        <v>124</v>
      </c>
      <c r="F19" s="56" t="s">
        <v>125</v>
      </c>
      <c r="G19" s="56"/>
      <c r="H19" s="97">
        <f>ROUND(Data!D16*Data!D19*Data!D20,0)</f>
        <v>840</v>
      </c>
      <c r="I19" s="177">
        <f>ROUND(Data!D16/Data!D25,0)</f>
        <v>104</v>
      </c>
      <c r="J19" s="178">
        <f>H19*I19</f>
        <v>87360</v>
      </c>
      <c r="K19" s="179">
        <v>0.08</v>
      </c>
      <c r="L19" s="180">
        <f>J19*K19</f>
        <v>6988.8</v>
      </c>
      <c r="M19" s="181">
        <v>6988.8</v>
      </c>
      <c r="N19" s="265">
        <v>0</v>
      </c>
      <c r="O19" s="265">
        <v>0</v>
      </c>
      <c r="P19" s="265">
        <v>0</v>
      </c>
      <c r="Q19" s="265">
        <f>L19-M19</f>
        <v>0</v>
      </c>
      <c r="R19" s="265">
        <f>L19-M19</f>
        <v>0</v>
      </c>
    </row>
    <row r="20" spans="1:19" ht="26" x14ac:dyDescent="0.35">
      <c r="A20" s="31" t="s">
        <v>24</v>
      </c>
      <c r="B20" s="167" t="s">
        <v>126</v>
      </c>
      <c r="C20" s="168" t="s">
        <v>127</v>
      </c>
      <c r="D20" s="95"/>
      <c r="E20" s="167" t="s">
        <v>126</v>
      </c>
      <c r="F20" s="168" t="s">
        <v>127</v>
      </c>
      <c r="G20" s="95"/>
      <c r="H20" s="169">
        <f>Data!D24</f>
        <v>333</v>
      </c>
      <c r="I20" s="185">
        <v>1</v>
      </c>
      <c r="J20" s="186">
        <f>+H20*I20</f>
        <v>333</v>
      </c>
      <c r="K20" s="188">
        <v>0.3</v>
      </c>
      <c r="L20" s="188">
        <f>+J20*K20</f>
        <v>99.899999999999991</v>
      </c>
      <c r="M20" s="187">
        <v>99.899999999999991</v>
      </c>
      <c r="N20" s="265">
        <v>0</v>
      </c>
      <c r="O20" s="265">
        <v>0</v>
      </c>
      <c r="P20" s="265">
        <v>0</v>
      </c>
      <c r="Q20" s="265">
        <f>L20-M20</f>
        <v>0</v>
      </c>
      <c r="R20" s="265">
        <f>L20-M20</f>
        <v>0</v>
      </c>
    </row>
    <row r="21" spans="1:19" ht="78" x14ac:dyDescent="0.35">
      <c r="A21" s="31"/>
      <c r="B21" s="168" t="s">
        <v>139</v>
      </c>
      <c r="C21" s="168" t="s">
        <v>140</v>
      </c>
      <c r="D21" s="95"/>
      <c r="E21" s="168" t="s">
        <v>139</v>
      </c>
      <c r="F21" s="168" t="s">
        <v>140</v>
      </c>
      <c r="G21" s="95"/>
      <c r="H21" s="169">
        <f>20</f>
        <v>20</v>
      </c>
      <c r="I21" s="185">
        <f>1</f>
        <v>1</v>
      </c>
      <c r="J21" s="186">
        <f>+H21*I21</f>
        <v>20</v>
      </c>
      <c r="K21" s="188">
        <f>1.25</f>
        <v>1.25</v>
      </c>
      <c r="L21" s="180">
        <f t="shared" ref="L21" si="7">J21*K21</f>
        <v>25</v>
      </c>
      <c r="M21" s="187">
        <v>25</v>
      </c>
      <c r="N21" s="265">
        <v>0</v>
      </c>
      <c r="O21" s="265">
        <v>0</v>
      </c>
      <c r="P21" s="265">
        <v>0</v>
      </c>
      <c r="Q21" s="265">
        <f>L21-M21</f>
        <v>0</v>
      </c>
      <c r="R21" s="265">
        <f>L21-M21</f>
        <v>0</v>
      </c>
      <c r="S21" s="165"/>
    </row>
    <row r="22" spans="1:19" ht="15" customHeight="1" x14ac:dyDescent="0.35">
      <c r="A22" s="358" t="s">
        <v>93</v>
      </c>
      <c r="B22" s="359"/>
      <c r="C22" s="360"/>
      <c r="D22" s="44"/>
      <c r="E22" s="44"/>
      <c r="F22" s="44"/>
      <c r="G22" s="44"/>
      <c r="H22" s="43">
        <f>+MAX(H16:H21)</f>
        <v>2210</v>
      </c>
      <c r="I22" s="124">
        <f>J22/H22</f>
        <v>40.689140271493216</v>
      </c>
      <c r="J22" s="43">
        <f>SUM(J16:J21)</f>
        <v>89923</v>
      </c>
      <c r="K22" s="102">
        <f>L22/J22</f>
        <v>8.1074919653481306E-2</v>
      </c>
      <c r="L22" s="102">
        <f t="shared" ref="L22:Q22" si="8">SUM(L16:L21)</f>
        <v>7290.5</v>
      </c>
      <c r="M22" s="102">
        <f t="shared" si="8"/>
        <v>7290.5</v>
      </c>
      <c r="N22" s="43">
        <f t="shared" si="8"/>
        <v>0</v>
      </c>
      <c r="O22" s="43">
        <f t="shared" si="8"/>
        <v>0</v>
      </c>
      <c r="P22" s="43">
        <f t="shared" si="8"/>
        <v>0</v>
      </c>
      <c r="Q22" s="43">
        <f t="shared" si="8"/>
        <v>0</v>
      </c>
      <c r="R22" s="43">
        <f>SUM(R16:S21)</f>
        <v>0</v>
      </c>
    </row>
    <row r="23" spans="1:19" ht="25.5" customHeight="1" thickBot="1" x14ac:dyDescent="0.4">
      <c r="A23" s="16"/>
      <c r="B23" s="17"/>
      <c r="C23" s="18" t="s">
        <v>128</v>
      </c>
      <c r="D23" s="19"/>
      <c r="E23" s="19"/>
      <c r="F23" s="19"/>
      <c r="G23" s="19"/>
      <c r="H23" s="39">
        <f>+H14+H22</f>
        <v>5577</v>
      </c>
      <c r="I23" s="34">
        <f>J23/H23</f>
        <v>18.096109019185942</v>
      </c>
      <c r="J23" s="39">
        <f>+J14+J22</f>
        <v>100922</v>
      </c>
      <c r="K23" s="34">
        <f>+L23/J23</f>
        <v>8.0957769366441418E-2</v>
      </c>
      <c r="L23" s="34">
        <f t="shared" ref="L23:R23" si="9">+L14+L22</f>
        <v>8170.42</v>
      </c>
      <c r="M23" s="34">
        <f t="shared" si="9"/>
        <v>8170.42</v>
      </c>
      <c r="N23" s="39">
        <f t="shared" si="9"/>
        <v>0</v>
      </c>
      <c r="O23" s="39">
        <f t="shared" si="9"/>
        <v>0</v>
      </c>
      <c r="P23" s="39">
        <f t="shared" si="9"/>
        <v>0</v>
      </c>
      <c r="Q23" s="39">
        <f t="shared" si="9"/>
        <v>0</v>
      </c>
      <c r="R23" s="39">
        <f t="shared" si="9"/>
        <v>0</v>
      </c>
    </row>
    <row r="24" spans="1:19" ht="15" thickBot="1" x14ac:dyDescent="0.4"/>
    <row r="25" spans="1:19" ht="50.25" customHeight="1" x14ac:dyDescent="0.35">
      <c r="D25" s="25" t="str">
        <f>+A4</f>
        <v>Program Rule</v>
      </c>
      <c r="E25" s="120"/>
      <c r="F25" s="120"/>
      <c r="G25" s="120"/>
      <c r="H25" s="26" t="str">
        <f t="shared" ref="H25:M25" si="10">+H4</f>
        <v>Estimated # Recordkeepers</v>
      </c>
      <c r="I25" s="26" t="str">
        <f t="shared" si="10"/>
        <v>Records Per Recordkeeper</v>
      </c>
      <c r="J25" s="26" t="str">
        <f t="shared" si="10"/>
        <v>Total Annual Records</v>
      </c>
      <c r="K25" s="26" t="str">
        <f t="shared" si="10"/>
        <v>Estimated Avg. # of Hours Per Record</v>
      </c>
      <c r="L25" s="26" t="str">
        <f t="shared" si="10"/>
        <v xml:space="preserve">Estimated Total Hours            </v>
      </c>
      <c r="M25" s="119" t="str">
        <f t="shared" si="10"/>
        <v>Current OMB Approved Burden Hrs</v>
      </c>
      <c r="N25" s="121" t="s">
        <v>18</v>
      </c>
      <c r="O25" s="120" t="str">
        <f>+O4</f>
        <v>Due to Authorizing Statute</v>
      </c>
      <c r="P25" s="26" t="str">
        <f>+P4</f>
        <v>Due to an adjustment</v>
      </c>
      <c r="Q25" s="26" t="str">
        <f>+Q4</f>
        <v>Due to program change</v>
      </c>
      <c r="R25" s="27" t="str">
        <f>+R4</f>
        <v>Total Difference</v>
      </c>
    </row>
    <row r="26" spans="1:19" x14ac:dyDescent="0.35">
      <c r="D26" s="112" t="s">
        <v>101</v>
      </c>
      <c r="E26" s="112"/>
      <c r="F26" s="112"/>
      <c r="G26" s="112"/>
      <c r="H26" s="110">
        <f>SUM(H14)</f>
        <v>3367</v>
      </c>
      <c r="I26" s="110">
        <f>+J26/H26</f>
        <v>3.2667062667062665</v>
      </c>
      <c r="J26" s="110">
        <f>(J14)</f>
        <v>10999</v>
      </c>
      <c r="K26" s="109">
        <f>L26/J26</f>
        <v>0.08</v>
      </c>
      <c r="L26" s="109">
        <f>SUM(L14)</f>
        <v>879.92000000000007</v>
      </c>
      <c r="M26" s="109">
        <f>(M14)</f>
        <v>879.92000000000007</v>
      </c>
      <c r="N26" s="249">
        <f>(N14)</f>
        <v>0</v>
      </c>
      <c r="O26" s="249">
        <f>(O14)</f>
        <v>0</v>
      </c>
      <c r="P26" s="249">
        <f>(P14)</f>
        <v>0</v>
      </c>
      <c r="Q26" s="249">
        <f>(Q14)</f>
        <v>0</v>
      </c>
      <c r="R26" s="249">
        <f>+R14</f>
        <v>0</v>
      </c>
    </row>
    <row r="27" spans="1:19" x14ac:dyDescent="0.35">
      <c r="D27" s="112" t="s">
        <v>102</v>
      </c>
      <c r="E27" s="112"/>
      <c r="F27" s="112"/>
      <c r="G27" s="112"/>
      <c r="H27" s="111">
        <f>SUM(H22)</f>
        <v>2210</v>
      </c>
      <c r="I27" s="118">
        <f>J27/H27</f>
        <v>40.689140271493216</v>
      </c>
      <c r="J27" s="111">
        <f>(J22)</f>
        <v>89923</v>
      </c>
      <c r="K27" s="118">
        <f>L27/J27</f>
        <v>8.1074919653481306E-2</v>
      </c>
      <c r="L27" s="118">
        <f>SUM(L22)</f>
        <v>7290.5</v>
      </c>
      <c r="M27" s="118">
        <f>(M22)</f>
        <v>7290.5</v>
      </c>
      <c r="N27" s="249">
        <f>(N22)</f>
        <v>0</v>
      </c>
      <c r="O27" s="249">
        <f>(O22)</f>
        <v>0</v>
      </c>
      <c r="P27" s="249">
        <f>(P22)</f>
        <v>0</v>
      </c>
      <c r="Q27" s="249">
        <f>(Q22)</f>
        <v>0</v>
      </c>
      <c r="R27" s="249">
        <f>+R22</f>
        <v>0</v>
      </c>
    </row>
    <row r="28" spans="1:19" hidden="1" x14ac:dyDescent="0.35">
      <c r="D28" s="28" t="e">
        <f>+#REF!</f>
        <v>#REF!</v>
      </c>
      <c r="E28" s="248"/>
      <c r="F28" s="248"/>
      <c r="G28" s="248"/>
      <c r="H28" s="23">
        <f t="shared" ref="H28:H34" si="11">+SUMIF($A$10:$A$22,D28,($H$10:$H$22))</f>
        <v>0</v>
      </c>
      <c r="I28" s="23">
        <f t="shared" ref="I28:I34" si="12">+SUMIF($A$10:$A$22,D28,($I$10:$I$22))</f>
        <v>0</v>
      </c>
      <c r="J28" s="23">
        <f t="shared" ref="J28:J34" si="13">+SUMIF($A$10:$A$22,D28,($J$10:$J$22))</f>
        <v>0</v>
      </c>
      <c r="K28" s="23">
        <f t="shared" ref="K28:K34" si="14">+SUMIF($A$10:$A$22,D28,($K$10:$K$22))</f>
        <v>0</v>
      </c>
      <c r="L28" s="23">
        <f t="shared" ref="L28:L34" si="15">+SUMIF($A$10:$A$22,D28,($L$10:$L$22))</f>
        <v>0</v>
      </c>
      <c r="M28" s="23">
        <f t="shared" ref="M28:M34" si="16">+SUMIF($A$10:$A$22,D28,($M$10:$M$22))</f>
        <v>0</v>
      </c>
      <c r="N28" s="251"/>
      <c r="O28" s="251"/>
      <c r="P28" s="251"/>
      <c r="Q28" s="251"/>
      <c r="R28" s="252">
        <f t="shared" ref="R28:R34" si="17">+SUMIF($A$10:$A$22,D28,($R$10:$R$22))</f>
        <v>0</v>
      </c>
    </row>
    <row r="29" spans="1:19" hidden="1" x14ac:dyDescent="0.35">
      <c r="D29" s="28" t="e">
        <f>+#REF!</f>
        <v>#REF!</v>
      </c>
      <c r="E29" s="248"/>
      <c r="F29" s="248"/>
      <c r="G29" s="248"/>
      <c r="H29" s="23">
        <f t="shared" si="11"/>
        <v>0</v>
      </c>
      <c r="I29" s="23">
        <f t="shared" si="12"/>
        <v>0</v>
      </c>
      <c r="J29" s="23">
        <f t="shared" si="13"/>
        <v>0</v>
      </c>
      <c r="K29" s="23">
        <f t="shared" si="14"/>
        <v>0</v>
      </c>
      <c r="L29" s="23">
        <f t="shared" si="15"/>
        <v>0</v>
      </c>
      <c r="M29" s="23">
        <f t="shared" si="16"/>
        <v>0</v>
      </c>
      <c r="N29" s="251"/>
      <c r="O29" s="251"/>
      <c r="P29" s="251"/>
      <c r="Q29" s="251"/>
      <c r="R29" s="252">
        <f t="shared" si="17"/>
        <v>0</v>
      </c>
    </row>
    <row r="30" spans="1:19" hidden="1" x14ac:dyDescent="0.35">
      <c r="D30" s="28" t="e">
        <f>+#REF!</f>
        <v>#REF!</v>
      </c>
      <c r="E30" s="248"/>
      <c r="F30" s="248"/>
      <c r="G30" s="248"/>
      <c r="H30" s="23">
        <f t="shared" si="11"/>
        <v>0</v>
      </c>
      <c r="I30" s="23">
        <f t="shared" si="12"/>
        <v>0</v>
      </c>
      <c r="J30" s="23">
        <f t="shared" si="13"/>
        <v>0</v>
      </c>
      <c r="K30" s="23">
        <f t="shared" si="14"/>
        <v>0</v>
      </c>
      <c r="L30" s="23">
        <f t="shared" si="15"/>
        <v>0</v>
      </c>
      <c r="M30" s="23">
        <f t="shared" si="16"/>
        <v>0</v>
      </c>
      <c r="N30" s="251"/>
      <c r="O30" s="251"/>
      <c r="P30" s="251"/>
      <c r="Q30" s="251"/>
      <c r="R30" s="252">
        <f t="shared" si="17"/>
        <v>0</v>
      </c>
    </row>
    <row r="31" spans="1:19" hidden="1" x14ac:dyDescent="0.35">
      <c r="D31" s="28" t="e">
        <f>+#REF!</f>
        <v>#REF!</v>
      </c>
      <c r="E31" s="248"/>
      <c r="F31" s="248"/>
      <c r="G31" s="248"/>
      <c r="H31" s="23">
        <f t="shared" si="11"/>
        <v>0</v>
      </c>
      <c r="I31" s="23">
        <f t="shared" si="12"/>
        <v>0</v>
      </c>
      <c r="J31" s="23">
        <f t="shared" si="13"/>
        <v>0</v>
      </c>
      <c r="K31" s="23">
        <f t="shared" si="14"/>
        <v>0</v>
      </c>
      <c r="L31" s="23">
        <f t="shared" si="15"/>
        <v>0</v>
      </c>
      <c r="M31" s="23">
        <f t="shared" si="16"/>
        <v>0</v>
      </c>
      <c r="N31" s="251"/>
      <c r="O31" s="251"/>
      <c r="P31" s="251"/>
      <c r="Q31" s="251"/>
      <c r="R31" s="252">
        <f t="shared" si="17"/>
        <v>0</v>
      </c>
    </row>
    <row r="32" spans="1:19" hidden="1" x14ac:dyDescent="0.35">
      <c r="D32" s="28" t="e">
        <f>+#REF!</f>
        <v>#REF!</v>
      </c>
      <c r="E32" s="248"/>
      <c r="F32" s="248"/>
      <c r="G32" s="248"/>
      <c r="H32" s="23">
        <f t="shared" si="11"/>
        <v>0</v>
      </c>
      <c r="I32" s="23">
        <f t="shared" si="12"/>
        <v>0</v>
      </c>
      <c r="J32" s="23">
        <f t="shared" si="13"/>
        <v>0</v>
      </c>
      <c r="K32" s="23">
        <f t="shared" si="14"/>
        <v>0</v>
      </c>
      <c r="L32" s="23">
        <f t="shared" si="15"/>
        <v>0</v>
      </c>
      <c r="M32" s="23">
        <f t="shared" si="16"/>
        <v>0</v>
      </c>
      <c r="N32" s="251"/>
      <c r="O32" s="251"/>
      <c r="P32" s="251"/>
      <c r="Q32" s="251"/>
      <c r="R32" s="252">
        <f t="shared" si="17"/>
        <v>0</v>
      </c>
    </row>
    <row r="33" spans="3:18" hidden="1" x14ac:dyDescent="0.35">
      <c r="D33" s="28" t="e">
        <f>+#REF!</f>
        <v>#REF!</v>
      </c>
      <c r="E33" s="248"/>
      <c r="F33" s="248"/>
      <c r="G33" s="248"/>
      <c r="H33" s="23">
        <f t="shared" si="11"/>
        <v>0</v>
      </c>
      <c r="I33" s="23">
        <f t="shared" si="12"/>
        <v>0</v>
      </c>
      <c r="J33" s="23">
        <f t="shared" si="13"/>
        <v>0</v>
      </c>
      <c r="K33" s="23">
        <f t="shared" si="14"/>
        <v>0</v>
      </c>
      <c r="L33" s="23">
        <f t="shared" si="15"/>
        <v>0</v>
      </c>
      <c r="M33" s="23">
        <f t="shared" si="16"/>
        <v>0</v>
      </c>
      <c r="N33" s="251"/>
      <c r="O33" s="251"/>
      <c r="P33" s="251"/>
      <c r="Q33" s="251"/>
      <c r="R33" s="252">
        <f t="shared" si="17"/>
        <v>0</v>
      </c>
    </row>
    <row r="34" spans="3:18" hidden="1" x14ac:dyDescent="0.35">
      <c r="D34" s="28" t="e">
        <f>+#REF!</f>
        <v>#REF!</v>
      </c>
      <c r="E34" s="248"/>
      <c r="F34" s="248"/>
      <c r="G34" s="248"/>
      <c r="H34" s="23">
        <f t="shared" si="11"/>
        <v>0</v>
      </c>
      <c r="I34" s="23">
        <f t="shared" si="12"/>
        <v>0</v>
      </c>
      <c r="J34" s="23">
        <f t="shared" si="13"/>
        <v>0</v>
      </c>
      <c r="K34" s="23">
        <f t="shared" si="14"/>
        <v>0</v>
      </c>
      <c r="L34" s="23">
        <f t="shared" si="15"/>
        <v>0</v>
      </c>
      <c r="M34" s="23">
        <f t="shared" si="16"/>
        <v>0</v>
      </c>
      <c r="N34" s="251"/>
      <c r="O34" s="251"/>
      <c r="P34" s="251"/>
      <c r="Q34" s="251"/>
      <c r="R34" s="252">
        <f t="shared" si="17"/>
        <v>0</v>
      </c>
    </row>
    <row r="35" spans="3:18" x14ac:dyDescent="0.35">
      <c r="D35" s="29" t="s">
        <v>104</v>
      </c>
      <c r="E35" s="29"/>
      <c r="F35" s="29"/>
      <c r="G35" s="29"/>
      <c r="H35" s="45">
        <f>SUM(H26:H34)</f>
        <v>5577</v>
      </c>
      <c r="I35" s="46">
        <f>J35/H35</f>
        <v>18.096109019185942</v>
      </c>
      <c r="J35" s="47">
        <f>SUM(J26:J34)</f>
        <v>100922</v>
      </c>
      <c r="K35" s="46">
        <f>L35/J35</f>
        <v>8.0957769366441418E-2</v>
      </c>
      <c r="L35" s="123">
        <f t="shared" ref="L35:R35" si="18">SUM(L26:L34)</f>
        <v>8170.42</v>
      </c>
      <c r="M35" s="123">
        <f t="shared" si="18"/>
        <v>8170.42</v>
      </c>
      <c r="N35" s="123">
        <f t="shared" si="18"/>
        <v>0</v>
      </c>
      <c r="O35" s="123">
        <f t="shared" si="18"/>
        <v>0</v>
      </c>
      <c r="P35" s="123">
        <f t="shared" si="18"/>
        <v>0</v>
      </c>
      <c r="Q35" s="123">
        <f t="shared" si="18"/>
        <v>0</v>
      </c>
      <c r="R35" s="123">
        <f t="shared" si="18"/>
        <v>0</v>
      </c>
    </row>
    <row r="42" spans="3:18" x14ac:dyDescent="0.35">
      <c r="C42" s="88"/>
    </row>
    <row r="44" spans="3:18" ht="34.5" customHeight="1" x14ac:dyDescent="0.35">
      <c r="C44" s="336"/>
      <c r="D44" s="336"/>
      <c r="E44" s="336"/>
      <c r="F44" s="336"/>
      <c r="G44" s="336"/>
      <c r="H44" s="336"/>
      <c r="I44" s="336"/>
      <c r="J44" s="336"/>
      <c r="K44" s="336"/>
      <c r="L44" s="336"/>
      <c r="M44" s="336"/>
      <c r="N44" s="336"/>
      <c r="O44" s="336"/>
      <c r="P44" s="336"/>
      <c r="Q44" s="336"/>
      <c r="R44" s="336"/>
    </row>
  </sheetData>
  <sheetProtection selectLockedCells="1"/>
  <dataConsolidate/>
  <mergeCells count="12">
    <mergeCell ref="A1:Q1"/>
    <mergeCell ref="C44:R44"/>
    <mergeCell ref="A2:R2"/>
    <mergeCell ref="A5:R5"/>
    <mergeCell ref="A15:R15"/>
    <mergeCell ref="A6:A9"/>
    <mergeCell ref="B7:B9"/>
    <mergeCell ref="A14:C14"/>
    <mergeCell ref="A22:C22"/>
    <mergeCell ref="B3:D3"/>
    <mergeCell ref="E3:G3"/>
    <mergeCell ref="E7:E9"/>
  </mergeCells>
  <printOptions horizontalCentered="1"/>
  <pageMargins left="0.7" right="0.7" top="0.75" bottom="0.75" header="0.3" footer="0.3"/>
  <pageSetup paperSize="5" scale="64" fitToHeight="0" orientation="landscape" r:id="rId1"/>
  <headerFooter>
    <oddHeader>&amp;CAttachment A - Burden Chart for OMB Control #0584-0280 
&amp;"-,Bold"&amp;12 7 CFR Part 225 - Summer Food Service Program (SFSP)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Q22"/>
  <sheetViews>
    <sheetView zoomScaleNormal="100" zoomScalePageLayoutView="90" workbookViewId="0">
      <pane ySplit="4" topLeftCell="A5" activePane="bottomLeft" state="frozen"/>
      <selection pane="bottomLeft" sqref="A1:Q1"/>
    </sheetView>
  </sheetViews>
  <sheetFormatPr defaultRowHeight="14.5" x14ac:dyDescent="0.35"/>
  <cols>
    <col min="2" max="2" width="10.26953125" customWidth="1"/>
    <col min="3" max="3" width="26.26953125" customWidth="1"/>
    <col min="5" max="5" width="13.1796875" customWidth="1"/>
    <col min="6" max="6" width="12.81640625" customWidth="1"/>
    <col min="7" max="7" width="10.54296875" customWidth="1"/>
    <col min="8" max="8" width="13.54296875" customWidth="1"/>
    <col min="9" max="9" width="14.26953125" customWidth="1"/>
    <col min="10" max="11" width="17.453125" customWidth="1"/>
    <col min="12" max="12" width="13.1796875" customWidth="1"/>
    <col min="13" max="13" width="16" customWidth="1"/>
    <col min="14" max="14" width="12.54296875" customWidth="1"/>
    <col min="15" max="15" width="21.81640625" customWidth="1"/>
  </cols>
  <sheetData>
    <row r="1" spans="1:17" ht="17.5" thickBot="1" x14ac:dyDescent="0.4">
      <c r="A1" s="333" t="s">
        <v>358</v>
      </c>
      <c r="B1" s="333"/>
      <c r="C1" s="333"/>
      <c r="D1" s="333"/>
      <c r="E1" s="333"/>
      <c r="F1" s="333"/>
      <c r="G1" s="333"/>
      <c r="H1" s="333"/>
      <c r="I1" s="333"/>
      <c r="J1" s="333"/>
      <c r="K1" s="333"/>
      <c r="L1" s="333"/>
      <c r="M1" s="333"/>
      <c r="N1" s="333"/>
      <c r="O1" s="333"/>
      <c r="P1" s="333"/>
      <c r="Q1" s="333"/>
    </row>
    <row r="2" spans="1:17" ht="19.5" customHeight="1" thickBot="1" x14ac:dyDescent="0.55000000000000004">
      <c r="A2" s="361" t="s">
        <v>129</v>
      </c>
      <c r="B2" s="362"/>
      <c r="C2" s="362"/>
      <c r="D2" s="362"/>
      <c r="E2" s="362"/>
      <c r="F2" s="362"/>
      <c r="G2" s="362"/>
      <c r="H2" s="362"/>
      <c r="I2" s="362"/>
      <c r="J2" s="362"/>
      <c r="K2" s="362"/>
      <c r="L2" s="362"/>
      <c r="M2" s="362"/>
      <c r="N2" s="362"/>
      <c r="O2" s="363"/>
    </row>
    <row r="3" spans="1:17" x14ac:dyDescent="0.35">
      <c r="A3" s="3"/>
      <c r="B3" s="4"/>
      <c r="C3" s="4"/>
      <c r="D3" s="5"/>
      <c r="E3" s="6" t="s">
        <v>1</v>
      </c>
      <c r="F3" s="6" t="s">
        <v>2</v>
      </c>
      <c r="G3" s="6" t="s">
        <v>3</v>
      </c>
      <c r="H3" s="6" t="s">
        <v>4</v>
      </c>
      <c r="I3" s="6" t="s">
        <v>5</v>
      </c>
      <c r="J3" s="6" t="s">
        <v>6</v>
      </c>
      <c r="K3" s="6"/>
      <c r="L3" s="6"/>
      <c r="M3" s="6"/>
      <c r="N3" s="6"/>
      <c r="O3" s="7" t="s">
        <v>7</v>
      </c>
    </row>
    <row r="4" spans="1:17" ht="39" x14ac:dyDescent="0.35">
      <c r="A4" s="12" t="s">
        <v>8</v>
      </c>
      <c r="B4" s="13" t="s">
        <v>9</v>
      </c>
      <c r="C4" s="13" t="s">
        <v>10</v>
      </c>
      <c r="D4" s="13" t="s">
        <v>11</v>
      </c>
      <c r="E4" s="13" t="s">
        <v>12</v>
      </c>
      <c r="F4" s="13" t="s">
        <v>130</v>
      </c>
      <c r="G4" s="13" t="s">
        <v>131</v>
      </c>
      <c r="H4" s="13" t="s">
        <v>132</v>
      </c>
      <c r="I4" s="13" t="s">
        <v>16</v>
      </c>
      <c r="J4" s="13" t="s">
        <v>17</v>
      </c>
      <c r="K4" s="13" t="s">
        <v>18</v>
      </c>
      <c r="L4" s="13" t="s">
        <v>19</v>
      </c>
      <c r="M4" s="13" t="s">
        <v>109</v>
      </c>
      <c r="N4" s="13" t="s">
        <v>133</v>
      </c>
      <c r="O4" s="14" t="s">
        <v>22</v>
      </c>
    </row>
    <row r="5" spans="1:17" ht="18.5" x14ac:dyDescent="0.35">
      <c r="A5" s="344" t="s">
        <v>23</v>
      </c>
      <c r="B5" s="345"/>
      <c r="C5" s="345"/>
      <c r="D5" s="345"/>
      <c r="E5" s="345"/>
      <c r="F5" s="345"/>
      <c r="G5" s="345"/>
      <c r="H5" s="345"/>
      <c r="I5" s="345"/>
      <c r="J5" s="345"/>
      <c r="K5" s="345"/>
      <c r="L5" s="345"/>
      <c r="M5" s="345"/>
      <c r="N5" s="345"/>
      <c r="O5" s="346"/>
    </row>
    <row r="6" spans="1:17" ht="39" x14ac:dyDescent="0.35">
      <c r="A6" s="55" t="s">
        <v>24</v>
      </c>
      <c r="B6" s="55" t="s">
        <v>134</v>
      </c>
      <c r="C6" s="270" t="s">
        <v>135</v>
      </c>
      <c r="D6" s="271"/>
      <c r="E6" s="272">
        <f>Data!D25</f>
        <v>53</v>
      </c>
      <c r="F6" s="272">
        <v>1</v>
      </c>
      <c r="G6" s="273">
        <v>53</v>
      </c>
      <c r="H6" s="274">
        <v>0.25</v>
      </c>
      <c r="I6" s="149">
        <v>13</v>
      </c>
      <c r="J6" s="269">
        <v>13</v>
      </c>
      <c r="K6" s="275">
        <v>0</v>
      </c>
      <c r="L6" s="269">
        <v>0</v>
      </c>
      <c r="M6" s="269">
        <v>0</v>
      </c>
      <c r="N6" s="269">
        <f>I6-J6</f>
        <v>0</v>
      </c>
      <c r="O6" s="269">
        <f>I6-J6</f>
        <v>0</v>
      </c>
      <c r="P6" s="276"/>
      <c r="Q6" s="276"/>
    </row>
    <row r="7" spans="1:17" ht="65" x14ac:dyDescent="0.35">
      <c r="A7" s="55" t="s">
        <v>24</v>
      </c>
      <c r="B7" s="55" t="s">
        <v>134</v>
      </c>
      <c r="C7" s="270" t="s">
        <v>136</v>
      </c>
      <c r="D7" s="271"/>
      <c r="E7" s="272">
        <f>Data!D21</f>
        <v>3314</v>
      </c>
      <c r="F7" s="272">
        <v>1</v>
      </c>
      <c r="G7" s="273">
        <f>E7*F7</f>
        <v>3314</v>
      </c>
      <c r="H7" s="274">
        <v>0.25</v>
      </c>
      <c r="I7" s="149">
        <v>828</v>
      </c>
      <c r="J7" s="269">
        <v>828</v>
      </c>
      <c r="K7" s="275">
        <v>0</v>
      </c>
      <c r="L7" s="269">
        <v>0</v>
      </c>
      <c r="M7" s="269">
        <v>0</v>
      </c>
      <c r="N7" s="269">
        <v>0</v>
      </c>
      <c r="O7" s="269">
        <v>0</v>
      </c>
      <c r="P7" s="276"/>
      <c r="Q7" s="276"/>
    </row>
    <row r="8" spans="1:17" ht="15.5" x14ac:dyDescent="0.35">
      <c r="A8" s="358" t="s">
        <v>137</v>
      </c>
      <c r="B8" s="359"/>
      <c r="C8" s="360"/>
      <c r="D8" s="44"/>
      <c r="E8" s="43">
        <f>SUM(E6:E7)</f>
        <v>3367</v>
      </c>
      <c r="F8" s="43">
        <f>G8/E8</f>
        <v>1</v>
      </c>
      <c r="G8" s="43">
        <f>SUM(G6:G7)</f>
        <v>3367</v>
      </c>
      <c r="H8" s="102">
        <f>I8/G8</f>
        <v>0.24977724977724977</v>
      </c>
      <c r="I8" s="102">
        <f>SUM(I6:I7)</f>
        <v>841</v>
      </c>
      <c r="J8" s="102">
        <f>SUM(J6:J7)</f>
        <v>841</v>
      </c>
      <c r="K8" s="43">
        <f>SUM(K6:K7)</f>
        <v>0</v>
      </c>
      <c r="L8" s="102">
        <f t="shared" ref="L8:O8" si="0">SUM(L6:L7)</f>
        <v>0</v>
      </c>
      <c r="M8" s="102">
        <f t="shared" si="0"/>
        <v>0</v>
      </c>
      <c r="N8" s="102">
        <f t="shared" si="0"/>
        <v>0</v>
      </c>
      <c r="O8" s="102">
        <f t="shared" si="0"/>
        <v>0</v>
      </c>
    </row>
    <row r="9" spans="1:17" ht="18.5" x14ac:dyDescent="0.35">
      <c r="A9" s="344" t="s">
        <v>86</v>
      </c>
      <c r="B9" s="345"/>
      <c r="C9" s="345"/>
      <c r="D9" s="345"/>
      <c r="E9" s="345"/>
      <c r="F9" s="345"/>
      <c r="G9" s="345"/>
      <c r="H9" s="345"/>
      <c r="I9" s="345"/>
      <c r="J9" s="345"/>
      <c r="K9" s="345"/>
      <c r="L9" s="345"/>
      <c r="M9" s="345"/>
      <c r="N9" s="345"/>
      <c r="O9" s="346"/>
    </row>
    <row r="10" spans="1:17" ht="65" x14ac:dyDescent="0.35">
      <c r="A10" s="270" t="s">
        <v>24</v>
      </c>
      <c r="B10" s="270" t="s">
        <v>134</v>
      </c>
      <c r="C10" s="270" t="s">
        <v>136</v>
      </c>
      <c r="D10" s="271"/>
      <c r="E10" s="191">
        <f>Data!D18</f>
        <v>2210</v>
      </c>
      <c r="F10" s="191">
        <v>1</v>
      </c>
      <c r="G10" s="192">
        <v>2210</v>
      </c>
      <c r="H10" s="193">
        <v>0.25</v>
      </c>
      <c r="I10" s="180">
        <v>553</v>
      </c>
      <c r="J10" s="195">
        <v>553</v>
      </c>
      <c r="K10" s="194">
        <v>0</v>
      </c>
      <c r="L10" s="269">
        <v>0</v>
      </c>
      <c r="M10" s="269">
        <v>0</v>
      </c>
      <c r="N10" s="269">
        <v>0</v>
      </c>
      <c r="O10" s="269">
        <v>0</v>
      </c>
    </row>
    <row r="11" spans="1:17" ht="30.75" customHeight="1" x14ac:dyDescent="0.35">
      <c r="A11" s="358" t="s">
        <v>93</v>
      </c>
      <c r="B11" s="359"/>
      <c r="C11" s="360"/>
      <c r="D11" s="44"/>
      <c r="E11" s="189">
        <f>+MAX(E10)</f>
        <v>2210</v>
      </c>
      <c r="F11" s="189">
        <f>G11/E11</f>
        <v>1</v>
      </c>
      <c r="G11" s="189">
        <f>SUM(G10:G10)</f>
        <v>2210</v>
      </c>
      <c r="H11" s="190">
        <f>I11/G11</f>
        <v>0.2502262443438914</v>
      </c>
      <c r="I11" s="190">
        <f>SUM(I10:I10)</f>
        <v>553</v>
      </c>
      <c r="J11" s="190">
        <f>SUM(J10:J10)</f>
        <v>553</v>
      </c>
      <c r="K11" s="189">
        <v>0</v>
      </c>
      <c r="L11" s="102">
        <f>SUM(L10)</f>
        <v>0</v>
      </c>
      <c r="M11" s="102">
        <f>SUM(M10)</f>
        <v>0</v>
      </c>
      <c r="N11" s="102">
        <f>SUM(N10)</f>
        <v>0</v>
      </c>
      <c r="O11" s="102">
        <f>SUM(O10:O10)</f>
        <v>0</v>
      </c>
    </row>
    <row r="12" spans="1:17" ht="16" thickBot="1" x14ac:dyDescent="0.4">
      <c r="A12" s="16"/>
      <c r="B12" s="17"/>
      <c r="C12" s="18" t="s">
        <v>138</v>
      </c>
      <c r="D12" s="19"/>
      <c r="E12" s="39">
        <f>+E11+E8</f>
        <v>5577</v>
      </c>
      <c r="F12" s="104">
        <f>G12/E12</f>
        <v>1</v>
      </c>
      <c r="G12" s="39">
        <f>+G11+G8</f>
        <v>5577</v>
      </c>
      <c r="H12" s="34">
        <f>I12/G12</f>
        <v>0.24995517303209611</v>
      </c>
      <c r="I12" s="34">
        <f t="shared" ref="I12:O12" si="1">+I11+I8</f>
        <v>1394</v>
      </c>
      <c r="J12" s="34">
        <f t="shared" si="1"/>
        <v>1394</v>
      </c>
      <c r="K12" s="39">
        <f t="shared" si="1"/>
        <v>0</v>
      </c>
      <c r="L12" s="39">
        <f t="shared" si="1"/>
        <v>0</v>
      </c>
      <c r="M12" s="39">
        <f t="shared" si="1"/>
        <v>0</v>
      </c>
      <c r="N12" s="39">
        <f>+N11+N8</f>
        <v>0</v>
      </c>
      <c r="O12" s="90">
        <f t="shared" si="1"/>
        <v>0</v>
      </c>
    </row>
    <row r="13" spans="1:17" ht="15" thickBot="1" x14ac:dyDescent="0.4"/>
    <row r="14" spans="1:17" ht="62" x14ac:dyDescent="0.35">
      <c r="D14" s="25" t="str">
        <f>+A4</f>
        <v>Program Rule</v>
      </c>
      <c r="E14" s="26" t="str">
        <f t="shared" ref="E14:J14" si="2">+E4</f>
        <v>Estimated # Respondents</v>
      </c>
      <c r="F14" s="26" t="str">
        <f t="shared" si="2"/>
        <v>Disclosures Per Respondent</v>
      </c>
      <c r="G14" s="26" t="str">
        <f t="shared" si="2"/>
        <v>Total Annual Disclosures</v>
      </c>
      <c r="H14" s="26" t="str">
        <f t="shared" si="2"/>
        <v>Estimated Avg. # of Hours Per Disclosure</v>
      </c>
      <c r="I14" s="26" t="str">
        <f t="shared" si="2"/>
        <v xml:space="preserve">Estimated Total Hours            </v>
      </c>
      <c r="J14" s="26" t="str">
        <f t="shared" si="2"/>
        <v>Current OMB Approved Burden Hrs</v>
      </c>
      <c r="K14" s="121" t="s">
        <v>18</v>
      </c>
      <c r="L14" s="26" t="str">
        <f>+L4</f>
        <v>Due to Authorizing Statute</v>
      </c>
      <c r="M14" s="26" t="str">
        <f>+M4</f>
        <v>Due to an adjustment</v>
      </c>
      <c r="N14" s="26" t="str">
        <f>+N4</f>
        <v>Due to a program change</v>
      </c>
      <c r="O14" s="27" t="str">
        <f>+O4</f>
        <v>Total Difference</v>
      </c>
    </row>
    <row r="15" spans="1:17" ht="26" x14ac:dyDescent="0.35">
      <c r="D15" s="277" t="s">
        <v>101</v>
      </c>
      <c r="E15" s="278">
        <f>SUM(E8)</f>
        <v>3367</v>
      </c>
      <c r="F15" s="278">
        <f>G15/E15</f>
        <v>1</v>
      </c>
      <c r="G15" s="278">
        <f>SUM(G8)</f>
        <v>3367</v>
      </c>
      <c r="H15" s="279">
        <f>I15/G15</f>
        <v>0.24977724977724977</v>
      </c>
      <c r="I15" s="279">
        <f>(I8)</f>
        <v>841</v>
      </c>
      <c r="J15" s="280">
        <f>J8</f>
        <v>841</v>
      </c>
      <c r="K15" s="269">
        <f>K8</f>
        <v>0</v>
      </c>
      <c r="L15" s="269">
        <f>L8</f>
        <v>0</v>
      </c>
      <c r="M15" s="269">
        <f>M8</f>
        <v>0</v>
      </c>
      <c r="N15" s="269">
        <f>N8</f>
        <v>0</v>
      </c>
      <c r="O15" s="269">
        <f>I15-J15</f>
        <v>0</v>
      </c>
    </row>
    <row r="16" spans="1:17" ht="26.5" x14ac:dyDescent="0.35">
      <c r="D16" s="281" t="s">
        <v>102</v>
      </c>
      <c r="E16" s="278">
        <f>SUM(E11)</f>
        <v>2210</v>
      </c>
      <c r="F16" s="278">
        <f>G16/E16</f>
        <v>1</v>
      </c>
      <c r="G16" s="278">
        <f>SUM(G11)</f>
        <v>2210</v>
      </c>
      <c r="H16" s="279">
        <f>I16/G16</f>
        <v>0.2502262443438914</v>
      </c>
      <c r="I16" s="279">
        <f>SUM(I11)</f>
        <v>553</v>
      </c>
      <c r="J16" s="282">
        <f>J11</f>
        <v>553</v>
      </c>
      <c r="K16" s="269">
        <f>K11</f>
        <v>0</v>
      </c>
      <c r="L16" s="269">
        <f>L11</f>
        <v>0</v>
      </c>
      <c r="M16" s="269">
        <f>M11</f>
        <v>0</v>
      </c>
      <c r="N16" s="269">
        <f>N11</f>
        <v>0</v>
      </c>
      <c r="O16" s="269">
        <f>I16-J16</f>
        <v>0</v>
      </c>
    </row>
    <row r="17" spans="4:15" x14ac:dyDescent="0.35">
      <c r="D17" s="283" t="s">
        <v>104</v>
      </c>
      <c r="E17" s="284">
        <f>SUM(E15:E16)</f>
        <v>5577</v>
      </c>
      <c r="F17" s="250">
        <f>G17/E17</f>
        <v>1</v>
      </c>
      <c r="G17" s="285">
        <f>SUM(G15:G16)</f>
        <v>5577</v>
      </c>
      <c r="H17" s="250">
        <f>I17/G17</f>
        <v>0.24995517303209611</v>
      </c>
      <c r="I17" s="260">
        <f t="shared" ref="I17:O17" si="3">SUM(I15:I16)</f>
        <v>1394</v>
      </c>
      <c r="J17" s="260">
        <f t="shared" si="3"/>
        <v>1394</v>
      </c>
      <c r="K17" s="269">
        <f t="shared" si="3"/>
        <v>0</v>
      </c>
      <c r="L17" s="269">
        <f t="shared" si="3"/>
        <v>0</v>
      </c>
      <c r="M17" s="269">
        <f t="shared" si="3"/>
        <v>0</v>
      </c>
      <c r="N17" s="269">
        <f t="shared" si="3"/>
        <v>0</v>
      </c>
      <c r="O17" s="269">
        <f t="shared" si="3"/>
        <v>0</v>
      </c>
    </row>
    <row r="22" spans="4:15" x14ac:dyDescent="0.35">
      <c r="H22" s="105"/>
      <c r="N22">
        <v>1</v>
      </c>
    </row>
  </sheetData>
  <mergeCells count="6">
    <mergeCell ref="A1:Q1"/>
    <mergeCell ref="A11:C11"/>
    <mergeCell ref="A2:O2"/>
    <mergeCell ref="A5:O5"/>
    <mergeCell ref="A8:C8"/>
    <mergeCell ref="A9:O9"/>
  </mergeCells>
  <dataValidations disablePrompts="1" count="1">
    <dataValidation type="list" allowBlank="1" showInputMessage="1" showErrorMessage="1" sqref="A10 A6:A7" xr:uid="{00000000-0002-0000-0200-000000000000}">
      <formula1>$R$11:$R$35</formula1>
    </dataValidation>
  </dataValidations>
  <pageMargins left="0.7" right="0.7" top="0.75" bottom="0.75" header="0.3" footer="0.3"/>
  <pageSetup paperSize="5" scale="73" fitToHeight="0" orientation="landscape" r:id="rId1"/>
  <headerFooter>
    <oddHeader>&amp;C&amp;"-,Bold"Attachment A - Burden Chart for OMB Control #0584-0280
7 CFR Part 225 - Summer Food Service Program (SFSP)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47BC9-3636-4BFF-9D18-B595AEAB08F1}">
  <dimension ref="B1:J51"/>
  <sheetViews>
    <sheetView showGridLines="0" zoomScale="80" zoomScaleNormal="80" workbookViewId="0"/>
  </sheetViews>
  <sheetFormatPr defaultRowHeight="14.5" x14ac:dyDescent="0.35"/>
  <cols>
    <col min="1" max="1" width="2.6328125" customWidth="1"/>
    <col min="2" max="2" width="31.36328125" customWidth="1"/>
    <col min="3" max="3" width="13.453125" style="207" customWidth="1"/>
    <col min="4" max="4" width="10" style="207" customWidth="1"/>
    <col min="5" max="5" width="37.453125" bestFit="1" customWidth="1"/>
    <col min="6" max="6" width="11.54296875" style="207" customWidth="1"/>
    <col min="7" max="7" width="59.36328125" customWidth="1"/>
    <col min="8" max="8" width="20.26953125" customWidth="1"/>
    <col min="9" max="9" width="42.54296875" customWidth="1"/>
    <col min="10" max="10" width="10.7265625" customWidth="1"/>
    <col min="11" max="11" width="54.26953125" customWidth="1"/>
  </cols>
  <sheetData>
    <row r="1" spans="2:10" ht="21.5" customHeight="1" x14ac:dyDescent="0.55000000000000004">
      <c r="B1" s="368" t="s">
        <v>152</v>
      </c>
      <c r="C1" s="369"/>
      <c r="D1" s="369"/>
      <c r="E1" s="369"/>
      <c r="F1" s="369"/>
      <c r="G1" s="369"/>
    </row>
    <row r="3" spans="2:10" x14ac:dyDescent="0.35">
      <c r="D3" s="208" t="s">
        <v>153</v>
      </c>
      <c r="E3" s="209" t="s">
        <v>154</v>
      </c>
    </row>
    <row r="4" spans="2:10" x14ac:dyDescent="0.35">
      <c r="E4" s="210" t="s">
        <v>155</v>
      </c>
    </row>
    <row r="6" spans="2:10" x14ac:dyDescent="0.35">
      <c r="B6" s="370" t="s">
        <v>156</v>
      </c>
      <c r="C6" s="370" t="s">
        <v>157</v>
      </c>
      <c r="D6" s="371" t="s">
        <v>158</v>
      </c>
      <c r="E6" s="371"/>
      <c r="F6" s="370" t="s">
        <v>159</v>
      </c>
      <c r="G6" s="370" t="s">
        <v>149</v>
      </c>
    </row>
    <row r="7" spans="2:10" x14ac:dyDescent="0.35">
      <c r="B7" s="370"/>
      <c r="C7" s="370"/>
      <c r="D7" s="211" t="s">
        <v>160</v>
      </c>
      <c r="E7" s="210" t="s">
        <v>161</v>
      </c>
      <c r="F7" s="370"/>
      <c r="G7" s="370"/>
    </row>
    <row r="8" spans="2:10" ht="21" x14ac:dyDescent="0.5">
      <c r="B8" s="364" t="s">
        <v>162</v>
      </c>
      <c r="C8" s="365"/>
      <c r="D8" s="365"/>
      <c r="E8" s="365"/>
      <c r="F8" s="365"/>
      <c r="G8" s="366"/>
    </row>
    <row r="9" spans="2:10" ht="145" x14ac:dyDescent="0.35">
      <c r="B9" s="96" t="s">
        <v>163</v>
      </c>
      <c r="C9" s="212" t="s">
        <v>164</v>
      </c>
      <c r="D9" s="213">
        <v>6.7000000000000004E-2</v>
      </c>
      <c r="E9" s="96" t="s">
        <v>165</v>
      </c>
      <c r="F9" s="214">
        <f>D9</f>
        <v>6.7000000000000004E-2</v>
      </c>
      <c r="G9" s="165" t="s">
        <v>166</v>
      </c>
      <c r="H9" s="215" t="s">
        <v>167</v>
      </c>
      <c r="I9" s="215"/>
      <c r="J9" s="215"/>
    </row>
    <row r="10" spans="2:10" ht="116" x14ac:dyDescent="0.35">
      <c r="B10" s="96" t="s">
        <v>168</v>
      </c>
      <c r="C10" s="212"/>
      <c r="D10" s="213">
        <v>0.19309999999999999</v>
      </c>
      <c r="E10" s="96" t="s">
        <v>169</v>
      </c>
      <c r="F10" s="214">
        <v>0.19309999999999999</v>
      </c>
      <c r="G10" s="165" t="s">
        <v>170</v>
      </c>
      <c r="H10" s="216" t="s">
        <v>171</v>
      </c>
      <c r="I10" s="216" t="s">
        <v>172</v>
      </c>
      <c r="J10" s="216" t="s">
        <v>173</v>
      </c>
    </row>
    <row r="11" spans="2:10" ht="101.5" x14ac:dyDescent="0.35">
      <c r="B11" s="96" t="s">
        <v>174</v>
      </c>
      <c r="C11" s="212" t="s">
        <v>164</v>
      </c>
      <c r="D11" s="213">
        <v>0.379</v>
      </c>
      <c r="E11" s="96" t="s">
        <v>175</v>
      </c>
      <c r="F11" s="214">
        <f>D11</f>
        <v>0.379</v>
      </c>
      <c r="G11" s="56" t="s">
        <v>176</v>
      </c>
      <c r="H11" s="215" t="s">
        <v>177</v>
      </c>
    </row>
    <row r="12" spans="2:10" ht="87" x14ac:dyDescent="0.35">
      <c r="B12" s="96" t="s">
        <v>178</v>
      </c>
      <c r="C12" s="212"/>
      <c r="D12" s="213">
        <v>0.25</v>
      </c>
      <c r="E12" s="96"/>
      <c r="F12" s="214">
        <f>D12</f>
        <v>0.25</v>
      </c>
      <c r="G12" s="56" t="s">
        <v>179</v>
      </c>
      <c r="H12" s="215" t="s">
        <v>180</v>
      </c>
      <c r="J12" s="215"/>
    </row>
    <row r="13" spans="2:10" ht="72.5" x14ac:dyDescent="0.35">
      <c r="B13" s="217" t="s">
        <v>181</v>
      </c>
      <c r="C13" s="218" t="s">
        <v>164</v>
      </c>
      <c r="D13" s="219">
        <f>ROUND(D23/D14, 3)</f>
        <v>0.27900000000000003</v>
      </c>
      <c r="E13" s="217" t="s">
        <v>182</v>
      </c>
      <c r="F13" s="219">
        <f>D13</f>
        <v>0.27900000000000003</v>
      </c>
      <c r="G13" s="220" t="s">
        <v>183</v>
      </c>
      <c r="H13" s="221" t="s">
        <v>180</v>
      </c>
      <c r="I13" s="215"/>
      <c r="J13" s="215"/>
    </row>
    <row r="14" spans="2:10" ht="29" x14ac:dyDescent="0.35">
      <c r="B14" s="217" t="s">
        <v>184</v>
      </c>
      <c r="C14" s="218"/>
      <c r="D14" s="222">
        <f>NDB!V5</f>
        <v>11310</v>
      </c>
      <c r="E14" s="217" t="s">
        <v>185</v>
      </c>
      <c r="F14" s="219"/>
      <c r="G14" s="220" t="s">
        <v>186</v>
      </c>
      <c r="H14" s="221" t="s">
        <v>180</v>
      </c>
      <c r="I14" s="215"/>
      <c r="J14" s="215"/>
    </row>
    <row r="15" spans="2:10" ht="72.5" x14ac:dyDescent="0.35">
      <c r="B15" s="217" t="s">
        <v>187</v>
      </c>
      <c r="C15" s="218"/>
      <c r="D15" s="219">
        <f>NDB!B5/(NDB!B5+NDB!D5)</f>
        <v>0.92173637515842843</v>
      </c>
      <c r="E15" s="217" t="s">
        <v>188</v>
      </c>
      <c r="F15" s="219">
        <f>D15</f>
        <v>0.92173637515842843</v>
      </c>
      <c r="G15" s="220" t="s">
        <v>189</v>
      </c>
      <c r="H15" s="221" t="s">
        <v>190</v>
      </c>
      <c r="I15" s="215"/>
      <c r="J15" s="215"/>
    </row>
    <row r="16" spans="2:10" ht="43.5" x14ac:dyDescent="0.35">
      <c r="B16" s="96" t="s">
        <v>191</v>
      </c>
      <c r="C16" s="212"/>
      <c r="D16" s="223">
        <v>5524</v>
      </c>
      <c r="E16" s="96" t="s">
        <v>192</v>
      </c>
      <c r="F16" s="212">
        <v>5524</v>
      </c>
      <c r="G16" s="56" t="s">
        <v>193</v>
      </c>
      <c r="H16" s="215"/>
      <c r="I16" s="216" t="s">
        <v>194</v>
      </c>
      <c r="J16" s="224"/>
    </row>
    <row r="17" spans="2:10" ht="43.5" x14ac:dyDescent="0.35">
      <c r="B17" s="96" t="s">
        <v>195</v>
      </c>
      <c r="C17" s="212"/>
      <c r="D17" s="223">
        <f>D16*D10</f>
        <v>1066.6843999999999</v>
      </c>
      <c r="E17" s="96" t="s">
        <v>196</v>
      </c>
      <c r="F17" s="212"/>
      <c r="G17" s="56"/>
      <c r="H17" s="215" t="s">
        <v>197</v>
      </c>
      <c r="I17" s="215"/>
      <c r="J17" s="215"/>
    </row>
    <row r="18" spans="2:10" ht="29" x14ac:dyDescent="0.35">
      <c r="B18" s="96" t="s">
        <v>198</v>
      </c>
      <c r="C18" s="212"/>
      <c r="D18" s="223">
        <f>D16-D21</f>
        <v>2210</v>
      </c>
      <c r="E18" s="96"/>
      <c r="F18" s="212">
        <v>2210</v>
      </c>
      <c r="G18" s="56"/>
      <c r="H18" s="215" t="s">
        <v>197</v>
      </c>
      <c r="I18" s="215"/>
      <c r="J18" s="215"/>
    </row>
    <row r="19" spans="2:10" ht="29" x14ac:dyDescent="0.35">
      <c r="B19" s="96" t="s">
        <v>259</v>
      </c>
      <c r="C19" s="212"/>
      <c r="D19" s="225">
        <v>0.38</v>
      </c>
      <c r="E19" s="96"/>
      <c r="F19" s="212"/>
      <c r="G19" s="56" t="s">
        <v>260</v>
      </c>
      <c r="H19" s="215"/>
      <c r="I19" s="216" t="s">
        <v>261</v>
      </c>
      <c r="J19" s="215"/>
    </row>
    <row r="20" spans="2:10" ht="29" x14ac:dyDescent="0.35">
      <c r="B20" s="96" t="s">
        <v>199</v>
      </c>
      <c r="C20" s="212"/>
      <c r="D20" s="225">
        <f>D18/D16</f>
        <v>0.40007241129616222</v>
      </c>
      <c r="E20" s="96" t="s">
        <v>200</v>
      </c>
      <c r="F20" s="212"/>
      <c r="G20" s="56"/>
      <c r="H20" s="215" t="s">
        <v>197</v>
      </c>
      <c r="I20" s="215"/>
      <c r="J20" s="215"/>
    </row>
    <row r="21" spans="2:10" ht="43.5" x14ac:dyDescent="0.35">
      <c r="B21" s="96" t="s">
        <v>201</v>
      </c>
      <c r="C21" s="212"/>
      <c r="D21" s="223">
        <v>3314</v>
      </c>
      <c r="E21" s="96"/>
      <c r="F21" s="212">
        <v>3314</v>
      </c>
      <c r="G21" s="56" t="s">
        <v>202</v>
      </c>
      <c r="H21" s="215"/>
      <c r="I21" s="216" t="s">
        <v>194</v>
      </c>
      <c r="J21" s="224">
        <v>3156</v>
      </c>
    </row>
    <row r="22" spans="2:10" ht="29" x14ac:dyDescent="0.35">
      <c r="B22" s="96" t="s">
        <v>203</v>
      </c>
      <c r="C22" s="212"/>
      <c r="D22" s="225">
        <f>D21/D16</f>
        <v>0.59992758870383778</v>
      </c>
      <c r="E22" s="96" t="s">
        <v>204</v>
      </c>
      <c r="F22" s="212"/>
      <c r="G22" s="56"/>
      <c r="H22" s="215" t="s">
        <v>197</v>
      </c>
      <c r="I22" s="215"/>
      <c r="J22" s="215"/>
    </row>
    <row r="23" spans="2:10" ht="58" x14ac:dyDescent="0.35">
      <c r="B23" s="96" t="s">
        <v>205</v>
      </c>
      <c r="C23" s="212" t="s">
        <v>164</v>
      </c>
      <c r="D23" s="223">
        <f>3153</f>
        <v>3153</v>
      </c>
      <c r="E23" s="96" t="s">
        <v>206</v>
      </c>
      <c r="F23" s="212">
        <f>D23</f>
        <v>3153</v>
      </c>
      <c r="G23" s="56" t="s">
        <v>207</v>
      </c>
      <c r="H23" s="215" t="s">
        <v>180</v>
      </c>
      <c r="I23" s="216" t="s">
        <v>208</v>
      </c>
      <c r="J23" s="215"/>
    </row>
    <row r="24" spans="2:10" ht="43.5" x14ac:dyDescent="0.35">
      <c r="B24" s="96" t="s">
        <v>209</v>
      </c>
      <c r="C24" s="212"/>
      <c r="D24" s="223">
        <v>333</v>
      </c>
      <c r="E24" s="96"/>
      <c r="F24" s="212">
        <v>333</v>
      </c>
      <c r="G24" s="56" t="s">
        <v>210</v>
      </c>
      <c r="H24" s="215"/>
      <c r="I24" s="216" t="s">
        <v>208</v>
      </c>
      <c r="J24" s="215"/>
    </row>
    <row r="25" spans="2:10" x14ac:dyDescent="0.35">
      <c r="B25" s="96" t="s">
        <v>211</v>
      </c>
      <c r="C25" s="212"/>
      <c r="D25" s="223">
        <v>53</v>
      </c>
      <c r="E25" s="96"/>
      <c r="F25" s="212">
        <v>53</v>
      </c>
      <c r="G25" s="56" t="s">
        <v>212</v>
      </c>
      <c r="H25" s="215"/>
      <c r="I25" s="215"/>
      <c r="J25" s="215"/>
    </row>
    <row r="26" spans="2:10" ht="72.5" x14ac:dyDescent="0.35">
      <c r="B26" s="96" t="s">
        <v>213</v>
      </c>
      <c r="C26" s="212" t="s">
        <v>164</v>
      </c>
      <c r="D26" s="226">
        <v>0.3</v>
      </c>
      <c r="E26" s="96" t="s">
        <v>214</v>
      </c>
      <c r="F26" s="227">
        <v>0.3</v>
      </c>
      <c r="G26" s="56" t="s">
        <v>215</v>
      </c>
      <c r="H26" s="215"/>
      <c r="I26" s="215"/>
      <c r="J26" s="215"/>
    </row>
    <row r="27" spans="2:10" ht="72.5" x14ac:dyDescent="0.35">
      <c r="B27" s="217" t="s">
        <v>216</v>
      </c>
      <c r="C27" s="218" t="s">
        <v>164</v>
      </c>
      <c r="D27" s="222">
        <f>D23*D26</f>
        <v>945.9</v>
      </c>
      <c r="E27" s="217" t="s">
        <v>217</v>
      </c>
      <c r="F27" s="222">
        <f>D27</f>
        <v>945.9</v>
      </c>
      <c r="G27" s="220" t="s">
        <v>218</v>
      </c>
      <c r="H27" s="215"/>
      <c r="I27" s="215"/>
      <c r="J27" s="215"/>
    </row>
    <row r="28" spans="2:10" ht="43.5" x14ac:dyDescent="0.35">
      <c r="B28" s="96" t="s">
        <v>219</v>
      </c>
      <c r="C28" s="212" t="s">
        <v>164</v>
      </c>
      <c r="D28" s="226">
        <v>0.05</v>
      </c>
      <c r="E28" s="96" t="s">
        <v>214</v>
      </c>
      <c r="F28" s="227">
        <v>0.05</v>
      </c>
      <c r="G28" s="56" t="s">
        <v>212</v>
      </c>
      <c r="H28" s="215"/>
      <c r="I28" s="215"/>
      <c r="J28" s="215"/>
    </row>
    <row r="29" spans="2:10" ht="58" x14ac:dyDescent="0.35">
      <c r="B29" s="217" t="s">
        <v>220</v>
      </c>
      <c r="C29" s="218" t="s">
        <v>164</v>
      </c>
      <c r="D29" s="222">
        <f>D32*D28</f>
        <v>57.2</v>
      </c>
      <c r="E29" s="217" t="s">
        <v>221</v>
      </c>
      <c r="F29" s="222">
        <f>D29</f>
        <v>57.2</v>
      </c>
      <c r="G29" s="220" t="s">
        <v>218</v>
      </c>
      <c r="H29" s="215"/>
      <c r="I29" s="215"/>
      <c r="J29" s="215"/>
    </row>
    <row r="30" spans="2:10" ht="43.5" x14ac:dyDescent="0.35">
      <c r="B30" s="96" t="s">
        <v>222</v>
      </c>
      <c r="C30" s="212"/>
      <c r="D30" s="226">
        <v>0.3493</v>
      </c>
      <c r="E30" s="96" t="s">
        <v>223</v>
      </c>
      <c r="F30" s="227">
        <f>D30</f>
        <v>0.3493</v>
      </c>
      <c r="G30" s="56" t="s">
        <v>212</v>
      </c>
      <c r="H30" s="215"/>
      <c r="I30" s="215"/>
      <c r="J30" s="215"/>
    </row>
    <row r="31" spans="2:10" ht="87" x14ac:dyDescent="0.35">
      <c r="B31" s="96" t="s">
        <v>224</v>
      </c>
      <c r="C31" s="212"/>
      <c r="D31" s="228">
        <v>1446</v>
      </c>
      <c r="E31" s="96" t="s">
        <v>225</v>
      </c>
      <c r="F31" s="229">
        <v>1446</v>
      </c>
      <c r="G31" s="56"/>
      <c r="H31" s="215"/>
      <c r="I31" s="216" t="s">
        <v>208</v>
      </c>
      <c r="J31" s="215"/>
    </row>
    <row r="32" spans="2:10" ht="87" x14ac:dyDescent="0.35">
      <c r="B32" s="96" t="s">
        <v>226</v>
      </c>
      <c r="C32" s="212"/>
      <c r="D32" s="228">
        <f>1144</f>
        <v>1144</v>
      </c>
      <c r="E32" s="96" t="s">
        <v>227</v>
      </c>
      <c r="F32" s="229">
        <v>1144</v>
      </c>
      <c r="G32" s="56"/>
      <c r="H32" s="215"/>
      <c r="I32" s="216" t="s">
        <v>208</v>
      </c>
      <c r="J32" s="215"/>
    </row>
    <row r="33" spans="2:10" ht="87" x14ac:dyDescent="0.35">
      <c r="B33" s="96" t="s">
        <v>228</v>
      </c>
      <c r="C33" s="212"/>
      <c r="D33" s="228">
        <v>836</v>
      </c>
      <c r="E33" s="96" t="s">
        <v>227</v>
      </c>
      <c r="F33" s="229">
        <v>836</v>
      </c>
      <c r="G33" s="56"/>
      <c r="H33" s="215"/>
      <c r="I33" s="216" t="s">
        <v>208</v>
      </c>
      <c r="J33" s="215"/>
    </row>
    <row r="34" spans="2:10" ht="87" x14ac:dyDescent="0.35">
      <c r="B34" s="96" t="s">
        <v>229</v>
      </c>
      <c r="C34" s="212"/>
      <c r="D34" s="228">
        <v>33</v>
      </c>
      <c r="E34" s="96" t="s">
        <v>227</v>
      </c>
      <c r="F34" s="229">
        <v>308</v>
      </c>
      <c r="G34" s="56"/>
      <c r="H34" s="215"/>
      <c r="I34" s="216" t="s">
        <v>208</v>
      </c>
      <c r="J34" s="215"/>
    </row>
    <row r="35" spans="2:10" ht="87" x14ac:dyDescent="0.35">
      <c r="B35" s="96" t="s">
        <v>230</v>
      </c>
      <c r="C35" s="212"/>
      <c r="D35" s="228">
        <v>275</v>
      </c>
      <c r="E35" s="96" t="s">
        <v>227</v>
      </c>
      <c r="F35" s="229">
        <v>275</v>
      </c>
      <c r="G35" s="56"/>
      <c r="H35" s="215"/>
      <c r="I35" s="216" t="s">
        <v>208</v>
      </c>
      <c r="J35" s="215"/>
    </row>
    <row r="36" spans="2:10" ht="174" x14ac:dyDescent="0.35">
      <c r="B36" s="96" t="s">
        <v>231</v>
      </c>
      <c r="C36" s="212"/>
      <c r="D36" s="226">
        <v>0.05</v>
      </c>
      <c r="E36" s="96" t="s">
        <v>232</v>
      </c>
      <c r="F36" s="227"/>
      <c r="G36" s="56" t="s">
        <v>233</v>
      </c>
      <c r="H36" s="215"/>
      <c r="I36" s="215"/>
      <c r="J36" s="215"/>
    </row>
    <row r="37" spans="2:10" ht="58" x14ac:dyDescent="0.35">
      <c r="B37" s="96" t="s">
        <v>234</v>
      </c>
      <c r="C37" s="212"/>
      <c r="D37" s="228">
        <f>D34*D36</f>
        <v>1.6500000000000001</v>
      </c>
      <c r="E37" s="96" t="s">
        <v>235</v>
      </c>
      <c r="F37" s="227"/>
      <c r="G37" s="56"/>
      <c r="H37" s="215"/>
      <c r="I37" s="215"/>
      <c r="J37" s="215"/>
    </row>
    <row r="38" spans="2:10" ht="116" x14ac:dyDescent="0.35">
      <c r="B38" s="96" t="s">
        <v>236</v>
      </c>
      <c r="C38" s="212"/>
      <c r="D38" s="226">
        <v>0.1</v>
      </c>
      <c r="E38" s="96" t="s">
        <v>237</v>
      </c>
      <c r="F38" s="227"/>
      <c r="G38" s="56" t="s">
        <v>233</v>
      </c>
      <c r="H38" s="215"/>
      <c r="I38" s="215"/>
      <c r="J38" s="215"/>
    </row>
    <row r="39" spans="2:10" ht="72.5" x14ac:dyDescent="0.35">
      <c r="B39" s="96" t="s">
        <v>238</v>
      </c>
      <c r="C39" s="212"/>
      <c r="D39" s="228">
        <f>(D35+D34)*D38</f>
        <v>30.8</v>
      </c>
      <c r="E39" s="96" t="s">
        <v>239</v>
      </c>
      <c r="F39" s="227"/>
      <c r="G39" s="230" t="s">
        <v>240</v>
      </c>
      <c r="H39" s="215"/>
      <c r="I39" s="215"/>
      <c r="J39" s="215"/>
    </row>
    <row r="40" spans="2:10" ht="43.5" x14ac:dyDescent="0.35">
      <c r="B40" s="96" t="s">
        <v>241</v>
      </c>
      <c r="C40" s="212"/>
      <c r="D40" s="231">
        <v>3.9318181818181817</v>
      </c>
      <c r="E40" s="96" t="s">
        <v>242</v>
      </c>
      <c r="F40" s="227"/>
      <c r="G40" s="56"/>
      <c r="H40" s="215"/>
      <c r="I40" s="216" t="s">
        <v>208</v>
      </c>
      <c r="J40" s="215"/>
    </row>
    <row r="41" spans="2:10" ht="43.5" x14ac:dyDescent="0.35">
      <c r="B41" s="96" t="s">
        <v>243</v>
      </c>
      <c r="C41" s="212"/>
      <c r="D41" s="231">
        <v>3.1599539700805526</v>
      </c>
      <c r="E41" s="96" t="s">
        <v>242</v>
      </c>
      <c r="F41" s="227"/>
      <c r="G41" s="56"/>
      <c r="H41" s="215"/>
      <c r="I41" s="216" t="s">
        <v>208</v>
      </c>
      <c r="J41" s="215"/>
    </row>
    <row r="42" spans="2:10" ht="43.5" x14ac:dyDescent="0.35">
      <c r="B42" s="96" t="s">
        <v>244</v>
      </c>
      <c r="C42" s="212"/>
      <c r="D42" s="231">
        <v>6.3709090909090911</v>
      </c>
      <c r="E42" s="96" t="s">
        <v>242</v>
      </c>
      <c r="F42" s="227"/>
      <c r="G42" s="56"/>
      <c r="H42" s="215"/>
      <c r="I42" s="216" t="s">
        <v>208</v>
      </c>
      <c r="J42" s="215"/>
    </row>
    <row r="43" spans="2:10" ht="145" x14ac:dyDescent="0.35">
      <c r="B43" s="96" t="s">
        <v>245</v>
      </c>
      <c r="C43" s="212"/>
      <c r="D43" s="231">
        <v>10</v>
      </c>
      <c r="E43" s="96" t="s">
        <v>246</v>
      </c>
      <c r="F43" s="227"/>
      <c r="G43" s="56"/>
      <c r="H43" s="215"/>
      <c r="I43" s="215"/>
      <c r="J43" s="215"/>
    </row>
    <row r="44" spans="2:10" ht="43.5" x14ac:dyDescent="0.35">
      <c r="B44" s="96" t="s">
        <v>247</v>
      </c>
      <c r="C44" s="212"/>
      <c r="D44" s="231">
        <f>D43*(D33/D32)</f>
        <v>7.3076923076923075</v>
      </c>
      <c r="E44" s="96"/>
      <c r="F44" s="227"/>
      <c r="G44" s="56"/>
      <c r="H44" s="215"/>
      <c r="I44" s="215"/>
      <c r="J44" s="215"/>
    </row>
    <row r="45" spans="2:10" ht="43.5" x14ac:dyDescent="0.35">
      <c r="B45" s="96" t="s">
        <v>248</v>
      </c>
      <c r="C45" s="212"/>
      <c r="D45" s="231">
        <f>D43*(D34+D35)/D32</f>
        <v>2.6923076923076925</v>
      </c>
      <c r="E45" s="96"/>
      <c r="F45" s="227"/>
      <c r="G45" s="56"/>
      <c r="H45" s="215"/>
      <c r="I45" s="215"/>
      <c r="J45" s="215"/>
    </row>
    <row r="46" spans="2:10" ht="21" x14ac:dyDescent="0.5">
      <c r="B46" s="367" t="s">
        <v>249</v>
      </c>
      <c r="C46" s="367"/>
      <c r="D46" s="367"/>
      <c r="E46" s="367"/>
      <c r="F46" s="367"/>
      <c r="G46" s="367"/>
      <c r="H46" s="215"/>
      <c r="I46" s="215"/>
      <c r="J46" s="215"/>
    </row>
    <row r="47" spans="2:10" ht="58" x14ac:dyDescent="0.35">
      <c r="B47" s="96" t="s">
        <v>250</v>
      </c>
      <c r="C47" s="170" t="s">
        <v>164</v>
      </c>
      <c r="D47" s="232">
        <v>2688137</v>
      </c>
      <c r="E47" s="56" t="s">
        <v>251</v>
      </c>
      <c r="F47" s="212">
        <f>D47</f>
        <v>2688137</v>
      </c>
      <c r="G47" s="56" t="s">
        <v>212</v>
      </c>
      <c r="H47" s="215"/>
      <c r="I47" s="216" t="s">
        <v>208</v>
      </c>
      <c r="J47" s="215"/>
    </row>
    <row r="48" spans="2:10" ht="43.5" x14ac:dyDescent="0.35">
      <c r="B48" s="96" t="s">
        <v>252</v>
      </c>
      <c r="C48" s="170" t="s">
        <v>164</v>
      </c>
      <c r="D48" s="232">
        <v>455723</v>
      </c>
      <c r="E48" s="96" t="s">
        <v>242</v>
      </c>
      <c r="F48" s="212">
        <f>D48</f>
        <v>455723</v>
      </c>
      <c r="G48" s="56" t="s">
        <v>253</v>
      </c>
      <c r="H48" s="215"/>
      <c r="I48" s="215"/>
      <c r="J48" s="215"/>
    </row>
    <row r="49" spans="2:10" ht="43.5" x14ac:dyDescent="0.35">
      <c r="B49" s="96" t="s">
        <v>254</v>
      </c>
      <c r="C49" s="170"/>
      <c r="D49" s="232">
        <v>58365</v>
      </c>
      <c r="E49" s="56" t="s">
        <v>255</v>
      </c>
      <c r="F49" s="212">
        <v>58365</v>
      </c>
      <c r="G49" s="56" t="s">
        <v>256</v>
      </c>
      <c r="H49" s="215"/>
      <c r="I49" s="216" t="s">
        <v>208</v>
      </c>
      <c r="J49" s="215"/>
    </row>
    <row r="50" spans="2:10" ht="58" x14ac:dyDescent="0.35">
      <c r="B50" s="233" t="s">
        <v>257</v>
      </c>
      <c r="C50" s="234" t="s">
        <v>164</v>
      </c>
      <c r="D50" s="235">
        <f>D48*D28</f>
        <v>22786.15</v>
      </c>
      <c r="E50" s="56" t="s">
        <v>258</v>
      </c>
      <c r="F50" s="236">
        <f>D50</f>
        <v>22786.15</v>
      </c>
      <c r="G50" s="56" t="s">
        <v>253</v>
      </c>
      <c r="H50" s="215"/>
      <c r="I50" s="215"/>
      <c r="J50" s="215"/>
    </row>
    <row r="51" spans="2:10" x14ac:dyDescent="0.35">
      <c r="I51" s="215"/>
      <c r="J51" s="215"/>
    </row>
  </sheetData>
  <mergeCells count="8">
    <mergeCell ref="B8:G8"/>
    <mergeCell ref="B46:G46"/>
    <mergeCell ref="B1:G1"/>
    <mergeCell ref="B6:B7"/>
    <mergeCell ref="C6:C7"/>
    <mergeCell ref="D6:E6"/>
    <mergeCell ref="F6:F7"/>
    <mergeCell ref="G6:G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C40F-BC5A-4726-BCC5-718C6482EC0E}">
  <sheetPr>
    <tabColor rgb="FF00B0F0"/>
  </sheetPr>
  <dimension ref="B1:C9"/>
  <sheetViews>
    <sheetView zoomScale="110" zoomScaleNormal="110" workbookViewId="0"/>
  </sheetViews>
  <sheetFormatPr defaultRowHeight="14.5" x14ac:dyDescent="0.35"/>
  <cols>
    <col min="1" max="1" width="1.453125" customWidth="1"/>
    <col min="2" max="2" width="55.08984375" customWidth="1"/>
    <col min="3" max="3" width="16.90625" customWidth="1"/>
    <col min="5" max="5" width="13.26953125" customWidth="1"/>
  </cols>
  <sheetData>
    <row r="1" spans="2:3" ht="15" thickBot="1" x14ac:dyDescent="0.4">
      <c r="C1" s="203"/>
    </row>
    <row r="2" spans="2:3" ht="16" thickBot="1" x14ac:dyDescent="0.4">
      <c r="B2" s="372" t="s">
        <v>141</v>
      </c>
      <c r="C2" s="373"/>
    </row>
    <row r="3" spans="2:3" ht="16" thickBot="1" x14ac:dyDescent="0.4">
      <c r="B3" s="204" t="s">
        <v>142</v>
      </c>
      <c r="C3" s="205">
        <f>MAX(Reporting!H62,RecordKeeping!H23,'Public Disclosure'!E12)</f>
        <v>63942</v>
      </c>
    </row>
    <row r="4" spans="2:3" ht="16" thickBot="1" x14ac:dyDescent="0.4">
      <c r="B4" s="204" t="s">
        <v>143</v>
      </c>
      <c r="C4" s="205">
        <f>+C5/C3</f>
        <v>6.1286482906383908</v>
      </c>
    </row>
    <row r="5" spans="2:3" ht="16" thickBot="1" x14ac:dyDescent="0.4">
      <c r="B5" s="204" t="s">
        <v>144</v>
      </c>
      <c r="C5" s="205">
        <f>SUM(Reporting!J62,RecordKeeping!J23,'Public Disclosure'!G12)</f>
        <v>391878.02899999998</v>
      </c>
    </row>
    <row r="6" spans="2:3" ht="16" thickBot="1" x14ac:dyDescent="0.4">
      <c r="B6" s="204" t="s">
        <v>145</v>
      </c>
      <c r="C6" s="205">
        <f>+C7/C5</f>
        <v>1.1809917819097739</v>
      </c>
    </row>
    <row r="7" spans="2:3" ht="16" thickBot="1" x14ac:dyDescent="0.4">
      <c r="B7" s="204" t="s">
        <v>146</v>
      </c>
      <c r="C7" s="205">
        <f>SUM(Reporting!L62,RecordKeeping!L23,'Public Disclosure'!I12)</f>
        <v>462804.73176000005</v>
      </c>
    </row>
    <row r="8" spans="2:3" ht="16" thickBot="1" x14ac:dyDescent="0.4">
      <c r="B8" s="204" t="s">
        <v>147</v>
      </c>
      <c r="C8" s="205">
        <f>+Reporting!M62+RecordKeeping!M23+'Public Disclosure'!J12</f>
        <v>462724.22176000004</v>
      </c>
    </row>
    <row r="9" spans="2:3" ht="16" thickBot="1" x14ac:dyDescent="0.4">
      <c r="B9" s="204" t="s">
        <v>148</v>
      </c>
      <c r="C9" s="205">
        <f>C7-C8</f>
        <v>80.510000000009313</v>
      </c>
    </row>
  </sheetData>
  <sheetProtection selectLockedCells="1"/>
  <mergeCells count="1">
    <mergeCell ref="B2:C2"/>
  </mergeCells>
  <pageMargins left="0.7" right="0.7" top="0.75" bottom="0.75" header="0.3" footer="0.3"/>
  <pageSetup orientation="portrait" r:id="rId1"/>
  <ignoredErrors>
    <ignoredError sqref="C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12445-45E7-4C9F-AE82-BF8313C91811}">
  <sheetPr>
    <pageSetUpPr fitToPage="1"/>
  </sheetPr>
  <dimension ref="A1:GQ149"/>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activeCell="B5" sqref="B5"/>
    </sheetView>
  </sheetViews>
  <sheetFormatPr defaultRowHeight="14.5" x14ac:dyDescent="0.25"/>
  <cols>
    <col min="1" max="1" width="7.1796875" style="288" customWidth="1"/>
    <col min="2" max="2" width="8.6328125" style="288" customWidth="1"/>
    <col min="3" max="3" width="1.6328125" style="289" customWidth="1"/>
    <col min="4" max="4" width="8.6328125" style="288" customWidth="1"/>
    <col min="5" max="5" width="1.6328125" style="289" customWidth="1"/>
    <col min="6" max="6" width="8.6328125" style="288" customWidth="1"/>
    <col min="7" max="7" width="1.6328125" style="289" customWidth="1"/>
    <col min="8" max="8" width="8.6328125" style="288" customWidth="1"/>
    <col min="9" max="9" width="1.6328125" style="289" customWidth="1"/>
    <col min="10" max="10" width="8.6328125" style="288" customWidth="1"/>
    <col min="11" max="11" width="1.6328125" style="289" customWidth="1"/>
    <col min="12" max="12" width="8.6328125" style="288" customWidth="1"/>
    <col min="13" max="13" width="1.6328125" style="289" customWidth="1"/>
    <col min="14" max="14" width="8.6328125" style="288" customWidth="1"/>
    <col min="15" max="15" width="1.6328125" style="289" customWidth="1"/>
    <col min="16" max="16" width="8.6328125" style="288" customWidth="1"/>
    <col min="17" max="17" width="1.6328125" style="289" customWidth="1"/>
    <col min="18" max="18" width="8.6328125" style="288" customWidth="1"/>
    <col min="19" max="19" width="1.6328125" style="289" customWidth="1"/>
    <col min="20" max="20" width="8.6328125" style="288" customWidth="1"/>
    <col min="21" max="21" width="1.6328125" style="289" customWidth="1"/>
    <col min="22" max="22" width="8.6328125" style="288" customWidth="1"/>
    <col min="23" max="23" width="1.6328125" style="289" customWidth="1"/>
    <col min="24" max="24" width="8.6328125" style="288" customWidth="1"/>
    <col min="25" max="25" width="1.6328125" style="289" customWidth="1"/>
    <col min="26" max="26" width="8.6328125" style="288" customWidth="1"/>
    <col min="27" max="27" width="1.6328125" style="289" customWidth="1"/>
    <col min="28" max="28" width="9.453125" style="288" customWidth="1"/>
    <col min="29" max="29" width="1.6328125" style="289" customWidth="1"/>
    <col min="30" max="30" width="9.453125" style="288" customWidth="1"/>
    <col min="31" max="31" width="1.6328125" style="289" customWidth="1"/>
    <col min="32" max="32" width="9.453125" style="288" customWidth="1"/>
    <col min="33" max="33" width="1.6328125" style="289" customWidth="1"/>
    <col min="34" max="34" width="9.453125" style="288" customWidth="1"/>
    <col min="35" max="35" width="1.6328125" style="289" customWidth="1"/>
    <col min="36" max="36" width="9.453125" style="288" customWidth="1"/>
    <col min="37" max="37" width="1.6328125" style="289" customWidth="1"/>
    <col min="38" max="38" width="9.453125" style="288" customWidth="1"/>
    <col min="39" max="39" width="1.6328125" style="289" customWidth="1"/>
    <col min="40" max="40" width="12.90625" style="288" customWidth="1"/>
    <col min="41" max="41" width="1.6328125" style="289" customWidth="1"/>
    <col min="42" max="42" width="12.90625" style="288" customWidth="1"/>
    <col min="43" max="43" width="1.6328125" style="289" customWidth="1"/>
    <col min="44" max="44" width="12.90625" style="288" customWidth="1"/>
    <col min="45" max="45" width="1.6328125" style="288" customWidth="1"/>
    <col min="46" max="46" width="12.90625" style="288" customWidth="1"/>
    <col min="47" max="47" width="1.6328125" style="288" customWidth="1"/>
    <col min="48" max="48" width="12.90625" style="288" customWidth="1"/>
    <col min="49" max="49" width="1.6328125" style="288" customWidth="1"/>
    <col min="50" max="50" width="12.90625" style="288" customWidth="1"/>
    <col min="51" max="51" width="1.6328125" style="288" customWidth="1"/>
    <col min="52" max="52" width="12.90625" style="288" customWidth="1"/>
    <col min="53" max="53" width="1.6328125" style="288" customWidth="1"/>
    <col min="54" max="54" width="12.90625" style="288" customWidth="1"/>
    <col min="55" max="55" width="1.6328125" style="288" customWidth="1"/>
    <col min="56" max="56" width="12.90625" style="288" customWidth="1"/>
    <col min="57" max="57" width="1.6328125" style="288" customWidth="1"/>
    <col min="58" max="58" width="12.90625" style="288" customWidth="1"/>
    <col min="59" max="59" width="1.6328125" style="288" customWidth="1"/>
    <col min="60" max="60" width="12.90625" style="288" customWidth="1"/>
    <col min="61" max="61" width="1.6328125" style="288" customWidth="1"/>
    <col min="62" max="62" width="12.90625" style="288" customWidth="1"/>
    <col min="63" max="63" width="1.6328125" style="288" customWidth="1"/>
    <col min="64" max="64" width="12.90625" style="288" customWidth="1"/>
    <col min="65" max="65" width="1.6328125" style="288" customWidth="1"/>
    <col min="66" max="66" width="12.90625" style="288" customWidth="1"/>
    <col min="67" max="67" width="1.6328125" style="288" customWidth="1"/>
    <col min="68" max="68" width="12.90625" style="288" customWidth="1"/>
    <col min="69" max="69" width="1.6328125" style="288" customWidth="1"/>
    <col min="70" max="70" width="12.90625" style="288" customWidth="1"/>
    <col min="71" max="71" width="1.6328125" style="288" customWidth="1"/>
    <col min="72" max="72" width="12.90625" style="288" customWidth="1"/>
    <col min="73" max="73" width="1.6328125" style="288" customWidth="1"/>
    <col min="74" max="74" width="12.90625" style="288" customWidth="1"/>
    <col min="75" max="75" width="1.6328125" style="288" customWidth="1"/>
    <col min="76" max="76" width="12.90625" style="288" customWidth="1"/>
    <col min="77" max="77" width="1.6328125" style="288" customWidth="1"/>
    <col min="78" max="78" width="12.90625" style="288" customWidth="1"/>
    <col min="79" max="79" width="1.6328125" style="288" customWidth="1"/>
    <col min="80" max="80" width="12.90625" style="288" customWidth="1"/>
    <col min="81" max="81" width="1.6328125" style="288" customWidth="1"/>
    <col min="82" max="82" width="12.90625" style="288" customWidth="1"/>
    <col min="83" max="83" width="1.6328125" style="288" customWidth="1"/>
    <col min="84" max="84" width="12.90625" style="288" customWidth="1"/>
    <col min="85" max="85" width="1.6328125" style="288" customWidth="1"/>
    <col min="86" max="86" width="12.90625" style="288" customWidth="1"/>
    <col min="87" max="87" width="1.6328125" style="288" customWidth="1"/>
    <col min="88" max="88" width="12.90625" style="288" customWidth="1"/>
    <col min="89" max="89" width="1.6328125" style="288" customWidth="1"/>
    <col min="90" max="90" width="12.90625" style="288" customWidth="1"/>
    <col min="91" max="91" width="1.6328125" style="288" customWidth="1"/>
    <col min="92" max="92" width="12.90625" style="288" customWidth="1"/>
    <col min="93" max="93" width="1.6328125" style="288" customWidth="1"/>
    <col min="94" max="94" width="12.90625" style="288" customWidth="1"/>
    <col min="95" max="95" width="1.6328125" style="288" customWidth="1"/>
    <col min="96" max="96" width="12.90625" style="288" customWidth="1"/>
    <col min="97" max="97" width="1.6328125" style="288" customWidth="1"/>
    <col min="98" max="98" width="12.90625" style="288" customWidth="1"/>
    <col min="99" max="99" width="1.6328125" style="288" customWidth="1"/>
    <col min="100" max="100" width="12.90625" style="288" customWidth="1"/>
    <col min="101" max="101" width="1.6328125" style="288" customWidth="1"/>
    <col min="102" max="102" width="12.90625" style="288" customWidth="1"/>
    <col min="103" max="103" width="1.6328125" style="288" customWidth="1"/>
    <col min="104" max="104" width="12.90625" style="288" customWidth="1"/>
    <col min="105" max="105" width="1.6328125" style="288" customWidth="1"/>
    <col min="106" max="106" width="12.90625" style="288" customWidth="1"/>
    <col min="107" max="107" width="1.6328125" style="288" customWidth="1"/>
    <col min="108" max="108" width="12.90625" style="288" customWidth="1"/>
    <col min="109" max="109" width="1.6328125" style="288" customWidth="1"/>
    <col min="110" max="110" width="12.90625" style="288" customWidth="1"/>
    <col min="111" max="111" width="1.6328125" style="288" customWidth="1"/>
    <col min="112" max="112" width="12.90625" style="288" customWidth="1"/>
    <col min="113" max="113" width="1.6328125" style="288" customWidth="1"/>
    <col min="114" max="114" width="12.90625" style="288" customWidth="1"/>
    <col min="115" max="115" width="1.6328125" style="288" customWidth="1"/>
    <col min="116" max="116" width="12.90625" style="288" customWidth="1"/>
    <col min="117" max="117" width="1.6328125" style="288" customWidth="1"/>
    <col min="118" max="118" width="12.90625" style="288" customWidth="1"/>
    <col min="119" max="119" width="1.6328125" style="288" customWidth="1"/>
    <col min="120" max="120" width="12.90625" style="288" customWidth="1"/>
    <col min="121" max="121" width="1.6328125" style="288" customWidth="1"/>
    <col min="122" max="122" width="12.90625" style="288" customWidth="1"/>
    <col min="123" max="123" width="1.6328125" style="288" customWidth="1"/>
    <col min="124" max="124" width="12.90625" style="288" customWidth="1"/>
    <col min="125" max="125" width="1.6328125" style="288" customWidth="1"/>
    <col min="126" max="126" width="12.90625" style="288" customWidth="1"/>
    <col min="127" max="127" width="1.6328125" style="288" customWidth="1"/>
    <col min="128" max="128" width="12.90625" style="288" customWidth="1"/>
    <col min="129" max="129" width="1.6328125" style="288" customWidth="1"/>
    <col min="130" max="130" width="12.90625" style="288" customWidth="1"/>
    <col min="131" max="131" width="1.6328125" style="288" customWidth="1"/>
    <col min="132" max="132" width="12.90625" style="288" customWidth="1"/>
    <col min="133" max="133" width="1.6328125" style="288" customWidth="1"/>
    <col min="134" max="134" width="12.90625" style="288" customWidth="1"/>
    <col min="135" max="135" width="1.6328125" style="288" customWidth="1"/>
    <col min="136" max="136" width="12.90625" style="288" customWidth="1"/>
    <col min="137" max="137" width="1.6328125" style="288" customWidth="1"/>
    <col min="138" max="138" width="12.90625" style="288" customWidth="1"/>
    <col min="139" max="139" width="1.6328125" style="288" customWidth="1"/>
    <col min="140" max="140" width="12.90625" style="288" customWidth="1"/>
    <col min="141" max="141" width="1.6328125" style="288" customWidth="1"/>
    <col min="142" max="142" width="12.90625" style="288" customWidth="1"/>
    <col min="143" max="143" width="1.6328125" style="288" customWidth="1"/>
    <col min="144" max="144" width="12.90625" style="288" customWidth="1"/>
    <col min="145" max="145" width="1.6328125" style="288" customWidth="1"/>
    <col min="146" max="146" width="12.90625" style="288" customWidth="1"/>
    <col min="147" max="147" width="1.6328125" style="288" customWidth="1"/>
    <col min="148" max="148" width="12.90625" style="288" customWidth="1"/>
    <col min="149" max="149" width="1.6328125" style="288" customWidth="1"/>
    <col min="150" max="150" width="12.90625" style="288" customWidth="1"/>
    <col min="151" max="151" width="1.6328125" style="288" customWidth="1"/>
    <col min="152" max="152" width="12.90625" style="288" customWidth="1"/>
    <col min="153" max="153" width="1.6328125" style="288" customWidth="1"/>
    <col min="154" max="154" width="12.90625" style="288" customWidth="1"/>
    <col min="155" max="155" width="1.6328125" style="288" customWidth="1"/>
    <col min="156" max="156" width="12.90625" style="288" customWidth="1"/>
    <col min="157" max="157" width="1.6328125" style="288" customWidth="1"/>
    <col min="158" max="158" width="12.90625" style="288" customWidth="1"/>
    <col min="159" max="159" width="1.6328125" style="288" customWidth="1"/>
    <col min="160" max="160" width="12.90625" style="288" customWidth="1"/>
    <col min="161" max="161" width="1.6328125" style="288" customWidth="1"/>
    <col min="162" max="162" width="12.90625" style="288" customWidth="1"/>
    <col min="163" max="163" width="1.6328125" style="288" customWidth="1"/>
    <col min="164" max="164" width="12.90625" style="288" customWidth="1"/>
    <col min="165" max="165" width="1.6328125" style="288" customWidth="1"/>
    <col min="166" max="166" width="12.90625" style="288" customWidth="1"/>
    <col min="167" max="167" width="1.6328125" style="288" customWidth="1"/>
    <col min="168" max="168" width="12.90625" style="288" customWidth="1"/>
    <col min="169" max="169" width="1.6328125" style="288" customWidth="1"/>
    <col min="170" max="170" width="12.90625" style="288" customWidth="1"/>
    <col min="171" max="171" width="1.6328125" style="288" customWidth="1"/>
    <col min="172" max="172" width="12.90625" style="288" customWidth="1"/>
    <col min="173" max="173" width="1.6328125" style="288" customWidth="1"/>
    <col min="174" max="174" width="12.90625" style="288" customWidth="1"/>
    <col min="175" max="175" width="1.6328125" style="288" customWidth="1"/>
    <col min="176" max="176" width="12.90625" style="288" customWidth="1"/>
    <col min="177" max="177" width="1.6328125" style="288" customWidth="1"/>
    <col min="178" max="178" width="12.90625" style="288" customWidth="1"/>
    <col min="179" max="179" width="1.6328125" style="288" customWidth="1"/>
    <col min="180" max="180" width="12.90625" style="288" customWidth="1"/>
    <col min="181" max="181" width="1.6328125" style="288" customWidth="1"/>
    <col min="182" max="182" width="12.90625" style="288" customWidth="1"/>
    <col min="183" max="183" width="1.6328125" style="288" customWidth="1"/>
    <col min="184" max="184" width="12.90625" style="288" customWidth="1"/>
    <col min="185" max="185" width="1.6328125" style="288" customWidth="1"/>
    <col min="186" max="186" width="12.90625" style="288" customWidth="1"/>
    <col min="187" max="187" width="1.6328125" style="288" customWidth="1"/>
    <col min="188" max="188" width="12.90625" style="288" customWidth="1"/>
    <col min="189" max="189" width="1.6328125" style="288" customWidth="1"/>
    <col min="190" max="190" width="12.90625" style="288" customWidth="1"/>
    <col min="191" max="191" width="1.6328125" style="288" customWidth="1"/>
    <col min="192" max="192" width="12.90625" style="288" customWidth="1"/>
    <col min="193" max="193" width="1.6328125" style="288" customWidth="1"/>
    <col min="194" max="194" width="12.90625" style="288" customWidth="1"/>
    <col min="195" max="195" width="1.6328125" style="288" customWidth="1"/>
    <col min="196" max="196" width="12.90625" style="288" customWidth="1"/>
    <col min="197" max="197" width="1.6328125" style="288" customWidth="1"/>
    <col min="198" max="198" width="12.90625" style="288" customWidth="1"/>
    <col min="199" max="199" width="1.6328125" style="288" customWidth="1"/>
    <col min="200" max="16384" width="8.7265625" style="288"/>
  </cols>
  <sheetData>
    <row r="1" spans="1:43" ht="12" customHeight="1" x14ac:dyDescent="0.25">
      <c r="A1" s="374" t="s">
        <v>271</v>
      </c>
      <c r="B1" s="374"/>
      <c r="C1" s="374"/>
      <c r="D1" s="374"/>
      <c r="E1" s="374"/>
      <c r="F1" s="374"/>
      <c r="G1" s="374"/>
      <c r="H1" s="374"/>
      <c r="I1" s="374"/>
      <c r="J1" s="374"/>
      <c r="K1" s="374"/>
      <c r="L1" s="374"/>
      <c r="M1" s="374"/>
      <c r="N1" s="287" t="s">
        <v>272</v>
      </c>
      <c r="O1" s="288"/>
      <c r="P1" s="286" t="s">
        <v>273</v>
      </c>
      <c r="Q1" s="286" t="s">
        <v>273</v>
      </c>
      <c r="R1" s="286" t="s">
        <v>273</v>
      </c>
      <c r="S1" s="286" t="s">
        <v>273</v>
      </c>
      <c r="T1" s="286" t="s">
        <v>273</v>
      </c>
      <c r="U1" s="286" t="s">
        <v>273</v>
      </c>
      <c r="V1" s="286" t="s">
        <v>273</v>
      </c>
      <c r="W1" s="286" t="s">
        <v>273</v>
      </c>
      <c r="X1" s="286" t="s">
        <v>273</v>
      </c>
      <c r="Y1" s="286" t="s">
        <v>273</v>
      </c>
      <c r="Z1" s="286" t="s">
        <v>273</v>
      </c>
      <c r="AA1" s="286" t="s">
        <v>273</v>
      </c>
      <c r="AB1" s="286" t="s">
        <v>273</v>
      </c>
      <c r="AC1" s="286" t="s">
        <v>273</v>
      </c>
      <c r="AD1" s="286" t="s">
        <v>273</v>
      </c>
      <c r="AE1" s="286"/>
      <c r="AF1" s="286"/>
      <c r="AG1" s="286"/>
      <c r="AH1" s="286"/>
      <c r="AI1" s="286"/>
      <c r="AJ1" s="286"/>
      <c r="AK1" s="286"/>
      <c r="AL1" s="286"/>
      <c r="AM1" s="286"/>
      <c r="AN1" s="286"/>
      <c r="AO1" s="286"/>
      <c r="AP1" s="287"/>
    </row>
    <row r="2" spans="1:43" ht="12" customHeight="1" x14ac:dyDescent="0.25">
      <c r="A2" s="374" t="s">
        <v>274</v>
      </c>
      <c r="B2" s="374"/>
      <c r="C2" s="374"/>
      <c r="D2" s="374"/>
      <c r="E2" s="374"/>
      <c r="F2" s="374"/>
      <c r="G2" s="374"/>
      <c r="H2" s="374"/>
      <c r="I2" s="374"/>
      <c r="J2" s="374"/>
      <c r="K2" s="374"/>
      <c r="L2" s="374"/>
      <c r="M2" s="374"/>
      <c r="N2" s="287" t="s">
        <v>275</v>
      </c>
      <c r="O2" s="288"/>
      <c r="P2" s="290"/>
      <c r="Q2" s="286" t="s">
        <v>273</v>
      </c>
      <c r="R2" s="286"/>
      <c r="S2" s="286" t="s">
        <v>273</v>
      </c>
      <c r="T2" s="286" t="s">
        <v>273</v>
      </c>
      <c r="U2" s="286" t="s">
        <v>273</v>
      </c>
      <c r="V2" s="286" t="s">
        <v>273</v>
      </c>
      <c r="W2" s="286" t="s">
        <v>273</v>
      </c>
      <c r="X2" s="286" t="s">
        <v>273</v>
      </c>
      <c r="Y2" s="286" t="s">
        <v>273</v>
      </c>
      <c r="Z2" s="286"/>
      <c r="AA2" s="286" t="s">
        <v>273</v>
      </c>
      <c r="AB2" s="286" t="s">
        <v>273</v>
      </c>
      <c r="AC2" s="286" t="s">
        <v>273</v>
      </c>
      <c r="AD2" s="286" t="s">
        <v>273</v>
      </c>
      <c r="AE2" s="286"/>
      <c r="AF2" s="286"/>
      <c r="AG2" s="286"/>
      <c r="AH2" s="286"/>
      <c r="AI2" s="286"/>
      <c r="AJ2" s="286"/>
      <c r="AK2" s="286"/>
      <c r="AL2" s="286"/>
      <c r="AM2" s="286"/>
      <c r="AN2" s="286"/>
      <c r="AO2" s="286"/>
    </row>
    <row r="3" spans="1:43" ht="12" customHeight="1" thickBot="1" x14ac:dyDescent="0.3">
      <c r="A3" s="375" t="s">
        <v>276</v>
      </c>
      <c r="B3" s="375"/>
      <c r="C3" s="375"/>
      <c r="D3" s="375"/>
      <c r="E3" s="375"/>
      <c r="F3" s="375"/>
      <c r="G3" s="375"/>
      <c r="H3" s="375"/>
      <c r="I3" s="375"/>
      <c r="J3" s="375"/>
      <c r="K3" s="375"/>
      <c r="L3" s="375"/>
      <c r="M3" s="375"/>
      <c r="N3" s="291" t="s">
        <v>273</v>
      </c>
      <c r="O3" s="291" t="s">
        <v>273</v>
      </c>
      <c r="P3" s="286" t="s">
        <v>273</v>
      </c>
      <c r="Q3" s="286" t="s">
        <v>273</v>
      </c>
      <c r="R3" s="286" t="s">
        <v>273</v>
      </c>
      <c r="S3" s="286" t="s">
        <v>273</v>
      </c>
      <c r="T3" s="286" t="s">
        <v>273</v>
      </c>
      <c r="U3" s="286" t="s">
        <v>273</v>
      </c>
      <c r="V3" s="286" t="s">
        <v>273</v>
      </c>
      <c r="W3" s="286" t="s">
        <v>273</v>
      </c>
      <c r="X3" s="286" t="s">
        <v>273</v>
      </c>
      <c r="Y3" s="286" t="s">
        <v>273</v>
      </c>
      <c r="Z3" s="286" t="s">
        <v>273</v>
      </c>
      <c r="AA3" s="286" t="s">
        <v>273</v>
      </c>
      <c r="AB3" s="286" t="s">
        <v>273</v>
      </c>
      <c r="AC3" s="286" t="s">
        <v>273</v>
      </c>
      <c r="AD3" s="286" t="s">
        <v>273</v>
      </c>
      <c r="AE3" s="286"/>
      <c r="AF3" s="286"/>
      <c r="AG3" s="286"/>
      <c r="AH3" s="286"/>
      <c r="AI3" s="286"/>
      <c r="AJ3" s="286"/>
      <c r="AK3" s="286"/>
      <c r="AL3" s="286"/>
      <c r="AM3" s="286"/>
      <c r="AO3" s="288"/>
      <c r="AQ3" s="288"/>
    </row>
    <row r="4" spans="1:43" ht="52.75" customHeight="1" thickBot="1" x14ac:dyDescent="0.3">
      <c r="A4" s="292" t="s">
        <v>156</v>
      </c>
      <c r="B4" s="292" t="s">
        <v>277</v>
      </c>
      <c r="C4" s="293" t="s">
        <v>273</v>
      </c>
      <c r="D4" s="292" t="s">
        <v>278</v>
      </c>
      <c r="E4" s="293" t="s">
        <v>273</v>
      </c>
      <c r="F4" s="292" t="s">
        <v>279</v>
      </c>
      <c r="G4" s="293" t="s">
        <v>273</v>
      </c>
      <c r="H4" s="292" t="s">
        <v>280</v>
      </c>
      <c r="I4" s="293" t="s">
        <v>273</v>
      </c>
      <c r="J4" s="292" t="s">
        <v>281</v>
      </c>
      <c r="K4" s="293" t="s">
        <v>273</v>
      </c>
      <c r="L4" s="292" t="s">
        <v>282</v>
      </c>
      <c r="M4" s="293" t="s">
        <v>273</v>
      </c>
      <c r="N4" s="292" t="s">
        <v>283</v>
      </c>
      <c r="O4" s="293" t="s">
        <v>273</v>
      </c>
      <c r="P4" s="292" t="s">
        <v>284</v>
      </c>
      <c r="Q4" s="293" t="s">
        <v>273</v>
      </c>
      <c r="R4" s="292" t="s">
        <v>285</v>
      </c>
      <c r="S4" s="293" t="s">
        <v>273</v>
      </c>
      <c r="T4" s="292" t="s">
        <v>286</v>
      </c>
      <c r="U4" s="293" t="s">
        <v>273</v>
      </c>
      <c r="V4" s="292" t="s">
        <v>287</v>
      </c>
      <c r="W4" s="293" t="s">
        <v>273</v>
      </c>
      <c r="X4" s="292" t="s">
        <v>288</v>
      </c>
      <c r="Y4" s="293" t="s">
        <v>273</v>
      </c>
      <c r="Z4" s="292" t="s">
        <v>289</v>
      </c>
      <c r="AA4" s="293" t="s">
        <v>273</v>
      </c>
      <c r="AB4" s="292" t="s">
        <v>290</v>
      </c>
      <c r="AC4" s="293" t="s">
        <v>273</v>
      </c>
      <c r="AD4" s="292" t="s">
        <v>291</v>
      </c>
      <c r="AE4" s="293"/>
      <c r="AF4" s="292" t="s">
        <v>292</v>
      </c>
      <c r="AG4" s="293"/>
      <c r="AH4" s="292" t="s">
        <v>293</v>
      </c>
      <c r="AI4" s="293"/>
      <c r="AJ4" s="292" t="s">
        <v>294</v>
      </c>
      <c r="AK4" s="293"/>
      <c r="AL4" s="292" t="s">
        <v>295</v>
      </c>
      <c r="AM4" s="293"/>
      <c r="AO4" s="288"/>
      <c r="AQ4" s="288"/>
    </row>
    <row r="5" spans="1:43" ht="12.75" customHeight="1" x14ac:dyDescent="0.25">
      <c r="A5" s="294" t="s">
        <v>296</v>
      </c>
      <c r="B5" s="295">
        <v>2909</v>
      </c>
      <c r="C5" s="296" t="s">
        <v>273</v>
      </c>
      <c r="D5" s="295">
        <v>247</v>
      </c>
      <c r="E5" s="296" t="s">
        <v>273</v>
      </c>
      <c r="F5" s="295">
        <v>162</v>
      </c>
      <c r="G5" s="296" t="s">
        <v>273</v>
      </c>
      <c r="H5" s="295">
        <v>2</v>
      </c>
      <c r="I5" s="296" t="s">
        <v>273</v>
      </c>
      <c r="J5" s="295">
        <v>1314</v>
      </c>
      <c r="K5" s="296" t="s">
        <v>273</v>
      </c>
      <c r="L5" s="295">
        <v>4634</v>
      </c>
      <c r="M5" s="296" t="s">
        <v>273</v>
      </c>
      <c r="N5" s="295">
        <v>20006</v>
      </c>
      <c r="O5" s="296" t="s">
        <v>273</v>
      </c>
      <c r="P5" s="295">
        <v>4763</v>
      </c>
      <c r="Q5" s="296" t="s">
        <v>273</v>
      </c>
      <c r="R5" s="295">
        <v>266</v>
      </c>
      <c r="S5" s="296" t="s">
        <v>273</v>
      </c>
      <c r="T5" s="295">
        <v>2</v>
      </c>
      <c r="U5" s="296" t="s">
        <v>273</v>
      </c>
      <c r="V5" s="297">
        <v>11310</v>
      </c>
      <c r="W5" s="296" t="s">
        <v>273</v>
      </c>
      <c r="X5" s="295">
        <v>36347</v>
      </c>
      <c r="Y5" s="296" t="s">
        <v>273</v>
      </c>
      <c r="Z5" s="297">
        <v>3559</v>
      </c>
      <c r="AA5" s="296" t="s">
        <v>273</v>
      </c>
      <c r="AB5" s="295">
        <v>1602802</v>
      </c>
      <c r="AC5" s="296" t="s">
        <v>273</v>
      </c>
      <c r="AD5" s="295">
        <v>242178</v>
      </c>
      <c r="AE5" s="296"/>
      <c r="AF5" s="295">
        <v>30691</v>
      </c>
      <c r="AG5" s="296"/>
      <c r="AH5" s="295">
        <v>92</v>
      </c>
      <c r="AI5" s="296"/>
      <c r="AJ5" s="295">
        <v>907015</v>
      </c>
      <c r="AK5" s="296"/>
      <c r="AL5" s="295">
        <v>2782778</v>
      </c>
      <c r="AM5" s="296"/>
      <c r="AO5" s="288"/>
      <c r="AQ5" s="288"/>
    </row>
    <row r="6" spans="1:43" ht="12.75" customHeight="1" x14ac:dyDescent="0.25">
      <c r="A6" s="294" t="s">
        <v>297</v>
      </c>
      <c r="B6" s="295">
        <v>2880</v>
      </c>
      <c r="C6" s="296" t="s">
        <v>273</v>
      </c>
      <c r="D6" s="295">
        <v>240</v>
      </c>
      <c r="E6" s="296" t="s">
        <v>273</v>
      </c>
      <c r="F6" s="295">
        <v>162</v>
      </c>
      <c r="G6" s="296" t="s">
        <v>273</v>
      </c>
      <c r="H6" s="295">
        <v>2</v>
      </c>
      <c r="I6" s="296" t="s">
        <v>273</v>
      </c>
      <c r="J6" s="295">
        <v>1348</v>
      </c>
      <c r="K6" s="296" t="s">
        <v>273</v>
      </c>
      <c r="L6" s="295">
        <v>4632</v>
      </c>
      <c r="M6" s="296" t="s">
        <v>273</v>
      </c>
      <c r="N6" s="295">
        <v>19270</v>
      </c>
      <c r="O6" s="296" t="s">
        <v>273</v>
      </c>
      <c r="P6" s="295">
        <v>4889</v>
      </c>
      <c r="Q6" s="296" t="s">
        <v>273</v>
      </c>
      <c r="R6" s="295">
        <v>257</v>
      </c>
      <c r="S6" s="296" t="s">
        <v>273</v>
      </c>
      <c r="T6" s="295">
        <v>2</v>
      </c>
      <c r="U6" s="296" t="s">
        <v>273</v>
      </c>
      <c r="V6" s="295">
        <v>11530</v>
      </c>
      <c r="W6" s="296" t="s">
        <v>273</v>
      </c>
      <c r="X6" s="295">
        <v>35948</v>
      </c>
      <c r="Y6" s="296" t="s">
        <v>273</v>
      </c>
      <c r="Z6" s="295">
        <v>2824</v>
      </c>
      <c r="AA6" s="296" t="s">
        <v>273</v>
      </c>
      <c r="AB6" s="295">
        <v>1319663</v>
      </c>
      <c r="AC6" s="296" t="s">
        <v>273</v>
      </c>
      <c r="AD6" s="295">
        <v>217205</v>
      </c>
      <c r="AE6" s="296"/>
      <c r="AF6" s="295">
        <v>30969</v>
      </c>
      <c r="AG6" s="296"/>
      <c r="AH6" s="295">
        <v>68</v>
      </c>
      <c r="AI6" s="296"/>
      <c r="AJ6" s="295">
        <v>645498</v>
      </c>
      <c r="AK6" s="296"/>
      <c r="AL6" s="295">
        <v>2213403</v>
      </c>
      <c r="AM6" s="296"/>
      <c r="AO6" s="288"/>
      <c r="AQ6" s="288"/>
    </row>
    <row r="7" spans="1:43" ht="12.75" customHeight="1" x14ac:dyDescent="0.25">
      <c r="A7" s="298" t="s">
        <v>298</v>
      </c>
      <c r="B7" s="295">
        <v>2864</v>
      </c>
      <c r="C7" s="296" t="s">
        <v>273</v>
      </c>
      <c r="D7" s="295">
        <v>256</v>
      </c>
      <c r="E7" s="296" t="s">
        <v>273</v>
      </c>
      <c r="F7" s="295">
        <v>174</v>
      </c>
      <c r="G7" s="296" t="s">
        <v>273</v>
      </c>
      <c r="H7" s="295">
        <v>1</v>
      </c>
      <c r="I7" s="296" t="s">
        <v>273</v>
      </c>
      <c r="J7" s="295">
        <v>1417</v>
      </c>
      <c r="K7" s="296" t="s">
        <v>273</v>
      </c>
      <c r="L7" s="295">
        <v>4712</v>
      </c>
      <c r="M7" s="296" t="s">
        <v>273</v>
      </c>
      <c r="N7" s="295">
        <v>19262</v>
      </c>
      <c r="O7" s="296" t="s">
        <v>273</v>
      </c>
      <c r="P7" s="295">
        <v>4935</v>
      </c>
      <c r="Q7" s="296" t="s">
        <v>273</v>
      </c>
      <c r="R7" s="295">
        <v>282</v>
      </c>
      <c r="S7" s="296" t="s">
        <v>273</v>
      </c>
      <c r="T7" s="295">
        <v>1</v>
      </c>
      <c r="U7" s="296" t="s">
        <v>273</v>
      </c>
      <c r="V7" s="297">
        <v>11902</v>
      </c>
      <c r="W7" s="296" t="s">
        <v>273</v>
      </c>
      <c r="X7" s="295">
        <v>36382</v>
      </c>
      <c r="Y7" s="299" t="s">
        <v>273</v>
      </c>
      <c r="Z7" s="297">
        <v>3154</v>
      </c>
      <c r="AA7" s="299" t="s">
        <v>273</v>
      </c>
      <c r="AB7" s="295">
        <v>1679401</v>
      </c>
      <c r="AC7" s="296" t="s">
        <v>273</v>
      </c>
      <c r="AD7" s="295">
        <v>216371</v>
      </c>
      <c r="AE7" s="296"/>
      <c r="AF7" s="295">
        <v>30624</v>
      </c>
      <c r="AG7" s="296"/>
      <c r="AH7" s="295">
        <v>21</v>
      </c>
      <c r="AI7" s="296"/>
      <c r="AJ7" s="295">
        <v>805305</v>
      </c>
      <c r="AK7" s="296"/>
      <c r="AL7" s="295">
        <v>2731722</v>
      </c>
      <c r="AM7" s="296"/>
      <c r="AO7" s="288"/>
      <c r="AQ7" s="288"/>
    </row>
    <row r="8" spans="1:43" ht="12" customHeight="1" x14ac:dyDescent="0.25">
      <c r="A8" s="294" t="s">
        <v>299</v>
      </c>
      <c r="B8" s="295">
        <v>4457</v>
      </c>
      <c r="C8" s="296" t="s">
        <v>273</v>
      </c>
      <c r="D8" s="295">
        <v>270</v>
      </c>
      <c r="E8" s="296" t="s">
        <v>273</v>
      </c>
      <c r="F8" s="295">
        <v>157</v>
      </c>
      <c r="G8" s="296" t="s">
        <v>273</v>
      </c>
      <c r="H8" s="295">
        <v>0</v>
      </c>
      <c r="I8" s="296" t="s">
        <v>273</v>
      </c>
      <c r="J8" s="295">
        <v>1559</v>
      </c>
      <c r="K8" s="296" t="s">
        <v>273</v>
      </c>
      <c r="L8" s="295">
        <v>6443</v>
      </c>
      <c r="M8" s="296" t="s">
        <v>273</v>
      </c>
      <c r="N8" s="295">
        <v>29471</v>
      </c>
      <c r="O8" s="296" t="s">
        <v>273</v>
      </c>
      <c r="P8" s="295">
        <v>5269</v>
      </c>
      <c r="Q8" s="296" t="s">
        <v>273</v>
      </c>
      <c r="R8" s="295">
        <v>248</v>
      </c>
      <c r="S8" s="296" t="s">
        <v>273</v>
      </c>
      <c r="T8" s="295">
        <v>0</v>
      </c>
      <c r="U8" s="296" t="s">
        <v>273</v>
      </c>
      <c r="V8" s="295">
        <v>13540</v>
      </c>
      <c r="W8" s="296" t="s">
        <v>273</v>
      </c>
      <c r="X8" s="295">
        <v>48528</v>
      </c>
      <c r="Y8" s="296" t="s">
        <v>273</v>
      </c>
      <c r="Z8" s="295">
        <v>3670</v>
      </c>
      <c r="AA8" s="296" t="s">
        <v>273</v>
      </c>
      <c r="AB8" s="295">
        <v>3483338</v>
      </c>
      <c r="AC8" s="296" t="s">
        <v>273</v>
      </c>
      <c r="AD8" s="295">
        <v>252069</v>
      </c>
      <c r="AE8" s="296"/>
      <c r="AF8" s="295">
        <v>29138</v>
      </c>
      <c r="AG8" s="296"/>
      <c r="AH8" s="295">
        <v>0</v>
      </c>
      <c r="AI8" s="296"/>
      <c r="AJ8" s="295">
        <v>1369852</v>
      </c>
      <c r="AK8" s="296"/>
      <c r="AL8" s="295">
        <v>5134397</v>
      </c>
      <c r="AM8" s="296"/>
      <c r="AO8" s="288"/>
      <c r="AQ8" s="288"/>
    </row>
    <row r="9" spans="1:43" ht="12" customHeight="1" x14ac:dyDescent="0.25">
      <c r="A9" s="294" t="s">
        <v>300</v>
      </c>
      <c r="B9" s="295">
        <v>4074</v>
      </c>
      <c r="C9" s="296" t="s">
        <v>273</v>
      </c>
      <c r="D9" s="295">
        <v>251</v>
      </c>
      <c r="E9" s="296" t="s">
        <v>273</v>
      </c>
      <c r="F9" s="295">
        <v>53</v>
      </c>
      <c r="G9" s="296" t="s">
        <v>273</v>
      </c>
      <c r="H9" s="295">
        <v>0</v>
      </c>
      <c r="I9" s="296" t="s">
        <v>273</v>
      </c>
      <c r="J9" s="295">
        <v>1395</v>
      </c>
      <c r="K9" s="296" t="s">
        <v>273</v>
      </c>
      <c r="L9" s="295">
        <v>5773</v>
      </c>
      <c r="M9" s="296" t="s">
        <v>273</v>
      </c>
      <c r="N9" s="295">
        <v>21509</v>
      </c>
      <c r="O9" s="296" t="s">
        <v>273</v>
      </c>
      <c r="P9" s="295">
        <v>4373</v>
      </c>
      <c r="Q9" s="296" t="s">
        <v>273</v>
      </c>
      <c r="R9" s="295">
        <v>133</v>
      </c>
      <c r="S9" s="296" t="s">
        <v>273</v>
      </c>
      <c r="T9" s="295">
        <v>0</v>
      </c>
      <c r="U9" s="296" t="s">
        <v>273</v>
      </c>
      <c r="V9" s="295">
        <v>11827</v>
      </c>
      <c r="W9" s="296" t="s">
        <v>273</v>
      </c>
      <c r="X9" s="295">
        <v>37842</v>
      </c>
      <c r="Y9" s="296" t="s">
        <v>273</v>
      </c>
      <c r="Z9" s="295">
        <v>3806</v>
      </c>
      <c r="AA9" s="296" t="s">
        <v>273</v>
      </c>
      <c r="AB9" s="295">
        <v>4293842</v>
      </c>
      <c r="AC9" s="296" t="s">
        <v>273</v>
      </c>
      <c r="AD9" s="295">
        <v>230749</v>
      </c>
      <c r="AE9" s="296"/>
      <c r="AF9" s="295">
        <v>14758</v>
      </c>
      <c r="AG9" s="296"/>
      <c r="AH9" s="295">
        <v>0</v>
      </c>
      <c r="AI9" s="296"/>
      <c r="AJ9" s="295">
        <v>1049222</v>
      </c>
      <c r="AK9" s="296"/>
      <c r="AL9" s="295">
        <v>5588571</v>
      </c>
      <c r="AM9" s="296"/>
      <c r="AO9" s="288"/>
      <c r="AQ9" s="288"/>
    </row>
    <row r="10" spans="1:43" ht="12" customHeight="1" x14ac:dyDescent="0.25">
      <c r="A10" s="294" t="s">
        <v>301</v>
      </c>
      <c r="B10" s="295">
        <v>2994</v>
      </c>
      <c r="C10" s="296" t="s">
        <v>273</v>
      </c>
      <c r="D10" s="295">
        <v>421</v>
      </c>
      <c r="E10" s="296" t="s">
        <v>273</v>
      </c>
      <c r="F10" s="295">
        <v>307</v>
      </c>
      <c r="G10" s="296" t="s">
        <v>273</v>
      </c>
      <c r="H10" s="295">
        <v>2</v>
      </c>
      <c r="I10" s="296" t="s">
        <v>273</v>
      </c>
      <c r="J10" s="295">
        <v>1827</v>
      </c>
      <c r="K10" s="296" t="s">
        <v>273</v>
      </c>
      <c r="L10" s="295">
        <v>5551</v>
      </c>
      <c r="M10" s="296" t="s">
        <v>273</v>
      </c>
      <c r="N10" s="295">
        <v>23166</v>
      </c>
      <c r="O10" s="296" t="s">
        <v>273</v>
      </c>
      <c r="P10" s="295">
        <v>7371</v>
      </c>
      <c r="Q10" s="296" t="s">
        <v>273</v>
      </c>
      <c r="R10" s="295">
        <v>483</v>
      </c>
      <c r="S10" s="296" t="s">
        <v>273</v>
      </c>
      <c r="T10" s="295">
        <v>2</v>
      </c>
      <c r="U10" s="296" t="s">
        <v>273</v>
      </c>
      <c r="V10" s="295">
        <v>16449</v>
      </c>
      <c r="W10" s="296" t="s">
        <v>273</v>
      </c>
      <c r="X10" s="295">
        <v>47471</v>
      </c>
      <c r="Y10" s="296" t="s">
        <v>273</v>
      </c>
      <c r="Z10" s="295">
        <v>4677</v>
      </c>
      <c r="AA10" s="296" t="s">
        <v>273</v>
      </c>
      <c r="AB10" s="295">
        <v>1476073</v>
      </c>
      <c r="AC10" s="296" t="s">
        <v>273</v>
      </c>
      <c r="AD10" s="295">
        <v>331917</v>
      </c>
      <c r="AE10" s="296"/>
      <c r="AF10" s="295">
        <v>39377</v>
      </c>
      <c r="AG10" s="296"/>
      <c r="AH10" s="295">
        <v>350</v>
      </c>
      <c r="AI10" s="296"/>
      <c r="AJ10" s="295">
        <v>837651</v>
      </c>
      <c r="AK10" s="296"/>
      <c r="AL10" s="295">
        <v>2685368</v>
      </c>
      <c r="AM10" s="296"/>
      <c r="AO10" s="288"/>
      <c r="AQ10" s="288"/>
    </row>
    <row r="11" spans="1:43" ht="12" customHeight="1" x14ac:dyDescent="0.25">
      <c r="A11" s="298" t="s">
        <v>302</v>
      </c>
      <c r="B11" s="295">
        <v>2889</v>
      </c>
      <c r="C11" s="296" t="s">
        <v>273</v>
      </c>
      <c r="D11" s="295">
        <v>447</v>
      </c>
      <c r="E11" s="296" t="s">
        <v>273</v>
      </c>
      <c r="F11" s="297">
        <v>337</v>
      </c>
      <c r="G11" s="296" t="s">
        <v>273</v>
      </c>
      <c r="H11" s="295">
        <v>2</v>
      </c>
      <c r="I11" s="296" t="s">
        <v>273</v>
      </c>
      <c r="J11" s="297">
        <v>1873</v>
      </c>
      <c r="K11" s="296" t="s">
        <v>273</v>
      </c>
      <c r="L11" s="297">
        <v>5548</v>
      </c>
      <c r="M11" s="296" t="s">
        <v>273</v>
      </c>
      <c r="N11" s="295">
        <v>23987</v>
      </c>
      <c r="O11" s="296" t="s">
        <v>273</v>
      </c>
      <c r="P11" s="295">
        <v>8011</v>
      </c>
      <c r="Q11" s="296" t="s">
        <v>273</v>
      </c>
      <c r="R11" s="295">
        <v>540</v>
      </c>
      <c r="S11" s="296" t="s">
        <v>273</v>
      </c>
      <c r="T11" s="295">
        <v>2</v>
      </c>
      <c r="U11" s="296" t="s">
        <v>273</v>
      </c>
      <c r="V11" s="295">
        <v>16987</v>
      </c>
      <c r="W11" s="296" t="s">
        <v>273</v>
      </c>
      <c r="X11" s="295">
        <v>49527</v>
      </c>
      <c r="Y11" s="296" t="s">
        <v>273</v>
      </c>
      <c r="Z11" s="295">
        <v>4896</v>
      </c>
      <c r="AA11" s="296" t="s">
        <v>273</v>
      </c>
      <c r="AB11" s="295">
        <v>1451406</v>
      </c>
      <c r="AC11" s="296" t="s">
        <v>273</v>
      </c>
      <c r="AD11" s="295">
        <v>346845</v>
      </c>
      <c r="AE11" s="296"/>
      <c r="AF11" s="297">
        <v>59008</v>
      </c>
      <c r="AG11" s="296"/>
      <c r="AH11" s="295">
        <v>463</v>
      </c>
      <c r="AI11" s="296"/>
      <c r="AJ11" s="295">
        <v>830415</v>
      </c>
      <c r="AK11" s="296"/>
      <c r="AL11" s="295">
        <v>2688137</v>
      </c>
      <c r="AM11" s="296"/>
      <c r="AO11" s="288"/>
      <c r="AQ11" s="288"/>
    </row>
    <row r="12" spans="1:43" ht="12" customHeight="1" x14ac:dyDescent="0.25">
      <c r="A12" s="294" t="s">
        <v>303</v>
      </c>
      <c r="B12" s="295">
        <v>2805</v>
      </c>
      <c r="C12" s="296" t="s">
        <v>273</v>
      </c>
      <c r="D12" s="295">
        <v>457</v>
      </c>
      <c r="E12" s="296" t="s">
        <v>273</v>
      </c>
      <c r="F12" s="295">
        <v>340</v>
      </c>
      <c r="G12" s="296" t="s">
        <v>273</v>
      </c>
      <c r="H12" s="295">
        <v>3</v>
      </c>
      <c r="I12" s="296" t="s">
        <v>273</v>
      </c>
      <c r="J12" s="295">
        <v>1877</v>
      </c>
      <c r="K12" s="296" t="s">
        <v>273</v>
      </c>
      <c r="L12" s="295">
        <v>5482</v>
      </c>
      <c r="M12" s="296" t="s">
        <v>273</v>
      </c>
      <c r="N12" s="295">
        <v>23530</v>
      </c>
      <c r="O12" s="296" t="s">
        <v>273</v>
      </c>
      <c r="P12" s="295">
        <v>8571</v>
      </c>
      <c r="Q12" s="296" t="s">
        <v>273</v>
      </c>
      <c r="R12" s="295">
        <v>549</v>
      </c>
      <c r="S12" s="296" t="s">
        <v>273</v>
      </c>
      <c r="T12" s="295">
        <v>3</v>
      </c>
      <c r="U12" s="296" t="s">
        <v>273</v>
      </c>
      <c r="V12" s="295">
        <v>17427</v>
      </c>
      <c r="W12" s="296" t="s">
        <v>273</v>
      </c>
      <c r="X12" s="295">
        <v>50080</v>
      </c>
      <c r="Y12" s="296" t="s">
        <v>273</v>
      </c>
      <c r="Z12" s="295">
        <v>5092</v>
      </c>
      <c r="AA12" s="296" t="s">
        <v>273</v>
      </c>
      <c r="AB12" s="295">
        <v>1401921</v>
      </c>
      <c r="AC12" s="296" t="s">
        <v>273</v>
      </c>
      <c r="AD12" s="295">
        <v>360186</v>
      </c>
      <c r="AE12" s="296"/>
      <c r="AF12" s="295">
        <v>57112</v>
      </c>
      <c r="AG12" s="296"/>
      <c r="AH12" s="295">
        <v>581</v>
      </c>
      <c r="AI12" s="296"/>
      <c r="AJ12" s="295">
        <v>827543</v>
      </c>
      <c r="AK12" s="296"/>
      <c r="AL12" s="295">
        <v>2647343</v>
      </c>
      <c r="AM12" s="296"/>
      <c r="AO12" s="288"/>
      <c r="AQ12" s="288"/>
    </row>
    <row r="13" spans="1:43" ht="12" customHeight="1" x14ac:dyDescent="0.25">
      <c r="A13" s="294" t="s">
        <v>304</v>
      </c>
      <c r="B13" s="295">
        <v>2732</v>
      </c>
      <c r="C13" s="296" t="s">
        <v>273</v>
      </c>
      <c r="D13" s="295">
        <v>474</v>
      </c>
      <c r="E13" s="296" t="s">
        <v>273</v>
      </c>
      <c r="F13" s="295">
        <v>363</v>
      </c>
      <c r="G13" s="296" t="s">
        <v>273</v>
      </c>
      <c r="H13" s="295">
        <v>5</v>
      </c>
      <c r="I13" s="296" t="s">
        <v>273</v>
      </c>
      <c r="J13" s="295">
        <v>1959</v>
      </c>
      <c r="K13" s="296" t="s">
        <v>273</v>
      </c>
      <c r="L13" s="295">
        <v>5533</v>
      </c>
      <c r="M13" s="296" t="s">
        <v>273</v>
      </c>
      <c r="N13" s="295">
        <v>21518</v>
      </c>
      <c r="O13" s="296" t="s">
        <v>273</v>
      </c>
      <c r="P13" s="295">
        <v>8724</v>
      </c>
      <c r="Q13" s="296" t="s">
        <v>273</v>
      </c>
      <c r="R13" s="295">
        <v>659</v>
      </c>
      <c r="S13" s="296" t="s">
        <v>273</v>
      </c>
      <c r="T13" s="295">
        <v>6</v>
      </c>
      <c r="U13" s="296" t="s">
        <v>273</v>
      </c>
      <c r="V13" s="295">
        <v>17251</v>
      </c>
      <c r="W13" s="296" t="s">
        <v>273</v>
      </c>
      <c r="X13" s="295">
        <v>48158</v>
      </c>
      <c r="Y13" s="296" t="s">
        <v>273</v>
      </c>
      <c r="Z13" s="295">
        <v>4899</v>
      </c>
      <c r="AA13" s="296" t="s">
        <v>273</v>
      </c>
      <c r="AB13" s="295">
        <v>1335270</v>
      </c>
      <c r="AC13" s="296" t="s">
        <v>273</v>
      </c>
      <c r="AD13" s="295">
        <v>380351</v>
      </c>
      <c r="AE13" s="296"/>
      <c r="AF13" s="295">
        <v>61614</v>
      </c>
      <c r="AG13" s="296"/>
      <c r="AH13" s="295">
        <v>996</v>
      </c>
      <c r="AI13" s="296"/>
      <c r="AJ13" s="295">
        <v>790486</v>
      </c>
      <c r="AK13" s="296"/>
      <c r="AL13" s="295">
        <v>2568717</v>
      </c>
      <c r="AM13" s="296"/>
      <c r="AO13" s="288"/>
      <c r="AQ13" s="288"/>
    </row>
    <row r="14" spans="1:43" ht="12" customHeight="1" x14ac:dyDescent="0.25">
      <c r="A14" s="294" t="s">
        <v>305</v>
      </c>
      <c r="B14" s="295">
        <v>2604</v>
      </c>
      <c r="C14" s="296" t="s">
        <v>273</v>
      </c>
      <c r="D14" s="295">
        <v>480</v>
      </c>
      <c r="E14" s="296" t="s">
        <v>273</v>
      </c>
      <c r="F14" s="295">
        <v>407</v>
      </c>
      <c r="G14" s="296" t="s">
        <v>273</v>
      </c>
      <c r="H14" s="295">
        <v>4</v>
      </c>
      <c r="I14" s="296" t="s">
        <v>273</v>
      </c>
      <c r="J14" s="295">
        <v>1968</v>
      </c>
      <c r="K14" s="296" t="s">
        <v>273</v>
      </c>
      <c r="L14" s="295">
        <v>5463</v>
      </c>
      <c r="M14" s="296" t="s">
        <v>273</v>
      </c>
      <c r="N14" s="295">
        <v>20690</v>
      </c>
      <c r="O14" s="296" t="s">
        <v>273</v>
      </c>
      <c r="P14" s="295">
        <v>9411</v>
      </c>
      <c r="Q14" s="296" t="s">
        <v>273</v>
      </c>
      <c r="R14" s="295">
        <v>569</v>
      </c>
      <c r="S14" s="296" t="s">
        <v>273</v>
      </c>
      <c r="T14" s="295">
        <v>4</v>
      </c>
      <c r="U14" s="296" t="s">
        <v>273</v>
      </c>
      <c r="V14" s="295">
        <v>17017</v>
      </c>
      <c r="W14" s="296" t="s">
        <v>273</v>
      </c>
      <c r="X14" s="295">
        <v>47691</v>
      </c>
      <c r="Y14" s="296" t="s">
        <v>273</v>
      </c>
      <c r="Z14" s="295">
        <v>4907</v>
      </c>
      <c r="AA14" s="296" t="s">
        <v>273</v>
      </c>
      <c r="AB14" s="295">
        <v>1319675</v>
      </c>
      <c r="AC14" s="296" t="s">
        <v>273</v>
      </c>
      <c r="AD14" s="295">
        <v>406366</v>
      </c>
      <c r="AE14" s="296"/>
      <c r="AF14" s="295">
        <v>60900</v>
      </c>
      <c r="AG14" s="296"/>
      <c r="AH14" s="295">
        <v>799</v>
      </c>
      <c r="AI14" s="296"/>
      <c r="AJ14" s="295">
        <v>782444</v>
      </c>
      <c r="AK14" s="296"/>
      <c r="AL14" s="295">
        <v>2570184</v>
      </c>
      <c r="AM14" s="296"/>
      <c r="AO14" s="288"/>
      <c r="AQ14" s="288"/>
    </row>
    <row r="15" spans="1:43" ht="12" customHeight="1" x14ac:dyDescent="0.25">
      <c r="A15" s="294" t="s">
        <v>306</v>
      </c>
      <c r="B15" s="295">
        <v>2392</v>
      </c>
      <c r="C15" s="296" t="s">
        <v>273</v>
      </c>
      <c r="D15" s="295">
        <v>487</v>
      </c>
      <c r="E15" s="296" t="s">
        <v>273</v>
      </c>
      <c r="F15" s="295">
        <v>418</v>
      </c>
      <c r="G15" s="296" t="s">
        <v>273</v>
      </c>
      <c r="H15" s="295">
        <v>13</v>
      </c>
      <c r="I15" s="296" t="s">
        <v>273</v>
      </c>
      <c r="J15" s="295">
        <v>2006</v>
      </c>
      <c r="K15" s="296" t="s">
        <v>273</v>
      </c>
      <c r="L15" s="295">
        <v>5316</v>
      </c>
      <c r="M15" s="296" t="s">
        <v>273</v>
      </c>
      <c r="N15" s="295">
        <v>19097</v>
      </c>
      <c r="O15" s="296" t="s">
        <v>273</v>
      </c>
      <c r="P15" s="295">
        <v>9564</v>
      </c>
      <c r="Q15" s="296" t="s">
        <v>273</v>
      </c>
      <c r="R15" s="295">
        <v>661</v>
      </c>
      <c r="S15" s="296" t="s">
        <v>273</v>
      </c>
      <c r="T15" s="295">
        <v>19</v>
      </c>
      <c r="U15" s="296" t="s">
        <v>273</v>
      </c>
      <c r="V15" s="295">
        <v>16045</v>
      </c>
      <c r="W15" s="296" t="s">
        <v>273</v>
      </c>
      <c r="X15" s="295">
        <v>45386</v>
      </c>
      <c r="Y15" s="296" t="s">
        <v>273</v>
      </c>
      <c r="Z15" s="295">
        <v>3137</v>
      </c>
      <c r="AA15" s="296" t="s">
        <v>273</v>
      </c>
      <c r="AB15" s="295">
        <v>1367420</v>
      </c>
      <c r="AC15" s="296" t="s">
        <v>273</v>
      </c>
      <c r="AD15" s="295">
        <v>418469</v>
      </c>
      <c r="AE15" s="296"/>
      <c r="AF15" s="295">
        <v>61840</v>
      </c>
      <c r="AG15" s="296"/>
      <c r="AH15" s="295">
        <v>6830</v>
      </c>
      <c r="AI15" s="296"/>
      <c r="AJ15" s="295">
        <v>808537</v>
      </c>
      <c r="AK15" s="296"/>
      <c r="AL15" s="295">
        <v>2663096</v>
      </c>
      <c r="AM15" s="296"/>
      <c r="AO15" s="288"/>
      <c r="AQ15" s="288"/>
    </row>
    <row r="16" spans="1:43" ht="12" customHeight="1" x14ac:dyDescent="0.25">
      <c r="A16" s="294" t="s">
        <v>307</v>
      </c>
      <c r="B16" s="295">
        <v>2233</v>
      </c>
      <c r="C16" s="296" t="s">
        <v>273</v>
      </c>
      <c r="D16" s="295">
        <v>484</v>
      </c>
      <c r="E16" s="296" t="s">
        <v>273</v>
      </c>
      <c r="F16" s="295">
        <v>414</v>
      </c>
      <c r="G16" s="296" t="s">
        <v>273</v>
      </c>
      <c r="H16" s="295">
        <v>12</v>
      </c>
      <c r="I16" s="296" t="s">
        <v>273</v>
      </c>
      <c r="J16" s="295">
        <v>1915</v>
      </c>
      <c r="K16" s="296" t="s">
        <v>273</v>
      </c>
      <c r="L16" s="295">
        <v>5058</v>
      </c>
      <c r="M16" s="296" t="s">
        <v>273</v>
      </c>
      <c r="N16" s="295">
        <v>17844</v>
      </c>
      <c r="O16" s="296" t="s">
        <v>273</v>
      </c>
      <c r="P16" s="295">
        <v>9861</v>
      </c>
      <c r="Q16" s="296" t="s">
        <v>273</v>
      </c>
      <c r="R16" s="295">
        <v>634</v>
      </c>
      <c r="S16" s="296" t="s">
        <v>273</v>
      </c>
      <c r="T16" s="295">
        <v>19</v>
      </c>
      <c r="U16" s="296" t="s">
        <v>273</v>
      </c>
      <c r="V16" s="295">
        <v>14305</v>
      </c>
      <c r="W16" s="296" t="s">
        <v>273</v>
      </c>
      <c r="X16" s="295">
        <v>42663</v>
      </c>
      <c r="Y16" s="296" t="s">
        <v>273</v>
      </c>
      <c r="Z16" s="295">
        <v>3074</v>
      </c>
      <c r="AA16" s="296" t="s">
        <v>273</v>
      </c>
      <c r="AB16" s="295">
        <v>1192431</v>
      </c>
      <c r="AC16" s="296" t="s">
        <v>273</v>
      </c>
      <c r="AD16" s="295">
        <v>447670</v>
      </c>
      <c r="AE16" s="296"/>
      <c r="AF16" s="295">
        <v>71727</v>
      </c>
      <c r="AG16" s="296"/>
      <c r="AH16" s="295">
        <v>3656</v>
      </c>
      <c r="AI16" s="296"/>
      <c r="AJ16" s="295">
        <v>712256</v>
      </c>
      <c r="AK16" s="296"/>
      <c r="AL16" s="295">
        <v>2427740</v>
      </c>
      <c r="AM16" s="296"/>
      <c r="AO16" s="288"/>
      <c r="AQ16" s="288"/>
    </row>
    <row r="17" spans="1:43" ht="12" customHeight="1" x14ac:dyDescent="0.25">
      <c r="A17" s="294" t="s">
        <v>308</v>
      </c>
      <c r="B17" s="295">
        <v>2084</v>
      </c>
      <c r="C17" s="296" t="s">
        <v>273</v>
      </c>
      <c r="D17" s="295">
        <v>494</v>
      </c>
      <c r="E17" s="296" t="s">
        <v>273</v>
      </c>
      <c r="F17" s="295">
        <v>448</v>
      </c>
      <c r="G17" s="296" t="s">
        <v>273</v>
      </c>
      <c r="H17" s="295">
        <v>44</v>
      </c>
      <c r="I17" s="296" t="s">
        <v>273</v>
      </c>
      <c r="J17" s="295">
        <v>1818</v>
      </c>
      <c r="K17" s="296" t="s">
        <v>273</v>
      </c>
      <c r="L17" s="295">
        <v>4888</v>
      </c>
      <c r="M17" s="296" t="s">
        <v>273</v>
      </c>
      <c r="N17" s="295">
        <v>16407</v>
      </c>
      <c r="O17" s="296" t="s">
        <v>273</v>
      </c>
      <c r="P17" s="295">
        <v>9898</v>
      </c>
      <c r="Q17" s="296" t="s">
        <v>273</v>
      </c>
      <c r="R17" s="295">
        <v>726</v>
      </c>
      <c r="S17" s="296" t="s">
        <v>273</v>
      </c>
      <c r="T17" s="295">
        <v>150</v>
      </c>
      <c r="U17" s="296" t="s">
        <v>273</v>
      </c>
      <c r="V17" s="295">
        <v>12586</v>
      </c>
      <c r="W17" s="296" t="s">
        <v>273</v>
      </c>
      <c r="X17" s="295">
        <v>39767</v>
      </c>
      <c r="Y17" s="296" t="s">
        <v>273</v>
      </c>
      <c r="Z17" s="295">
        <v>3538</v>
      </c>
      <c r="AA17" s="296" t="s">
        <v>273</v>
      </c>
      <c r="AB17" s="295">
        <v>1133618</v>
      </c>
      <c r="AC17" s="296" t="s">
        <v>273</v>
      </c>
      <c r="AD17" s="295">
        <v>456701</v>
      </c>
      <c r="AE17" s="296"/>
      <c r="AF17" s="295">
        <v>68214</v>
      </c>
      <c r="AG17" s="296"/>
      <c r="AH17" s="295">
        <v>9357</v>
      </c>
      <c r="AI17" s="296"/>
      <c r="AJ17" s="295">
        <v>680119</v>
      </c>
      <c r="AK17" s="296"/>
      <c r="AL17" s="295">
        <v>2348009</v>
      </c>
      <c r="AM17" s="296"/>
      <c r="AO17" s="288"/>
      <c r="AQ17" s="288"/>
    </row>
    <row r="18" spans="1:43" ht="12" customHeight="1" x14ac:dyDescent="0.25">
      <c r="A18" s="294" t="s">
        <v>309</v>
      </c>
      <c r="B18" s="295">
        <v>2047</v>
      </c>
      <c r="C18" s="296" t="s">
        <v>273</v>
      </c>
      <c r="D18" s="295">
        <v>463</v>
      </c>
      <c r="E18" s="296" t="s">
        <v>273</v>
      </c>
      <c r="F18" s="295">
        <v>477</v>
      </c>
      <c r="G18" s="296" t="s">
        <v>273</v>
      </c>
      <c r="H18" s="295">
        <v>39</v>
      </c>
      <c r="I18" s="296" t="s">
        <v>273</v>
      </c>
      <c r="J18" s="295">
        <v>1728</v>
      </c>
      <c r="K18" s="296" t="s">
        <v>273</v>
      </c>
      <c r="L18" s="295">
        <v>4754</v>
      </c>
      <c r="M18" s="296" t="s">
        <v>273</v>
      </c>
      <c r="N18" s="295">
        <v>16835</v>
      </c>
      <c r="O18" s="296" t="s">
        <v>273</v>
      </c>
      <c r="P18" s="295">
        <v>9929</v>
      </c>
      <c r="Q18" s="296" t="s">
        <v>273</v>
      </c>
      <c r="R18" s="295">
        <v>791</v>
      </c>
      <c r="S18" s="296" t="s">
        <v>273</v>
      </c>
      <c r="T18" s="295">
        <v>112</v>
      </c>
      <c r="U18" s="296" t="s">
        <v>273</v>
      </c>
      <c r="V18" s="295">
        <v>11282</v>
      </c>
      <c r="W18" s="296" t="s">
        <v>273</v>
      </c>
      <c r="X18" s="295">
        <v>38949</v>
      </c>
      <c r="Y18" s="296" t="s">
        <v>273</v>
      </c>
      <c r="Z18" s="295">
        <v>3100</v>
      </c>
      <c r="AA18" s="296" t="s">
        <v>273</v>
      </c>
      <c r="AB18" s="295">
        <v>1168567</v>
      </c>
      <c r="AC18" s="296" t="s">
        <v>273</v>
      </c>
      <c r="AD18" s="295">
        <v>445753</v>
      </c>
      <c r="AE18" s="296"/>
      <c r="AF18" s="295">
        <v>73038</v>
      </c>
      <c r="AG18" s="296"/>
      <c r="AH18" s="295">
        <v>8606</v>
      </c>
      <c r="AI18" s="296"/>
      <c r="AJ18" s="295">
        <v>581829</v>
      </c>
      <c r="AK18" s="296"/>
      <c r="AL18" s="295">
        <v>2277793</v>
      </c>
      <c r="AM18" s="296"/>
      <c r="AO18" s="288"/>
      <c r="AQ18" s="288"/>
    </row>
    <row r="19" spans="1:43" ht="12" customHeight="1" x14ac:dyDescent="0.25">
      <c r="A19" s="294" t="s">
        <v>310</v>
      </c>
      <c r="B19" s="295">
        <v>2030</v>
      </c>
      <c r="C19" s="296" t="s">
        <v>273</v>
      </c>
      <c r="D19" s="295">
        <v>492</v>
      </c>
      <c r="E19" s="296" t="s">
        <v>273</v>
      </c>
      <c r="F19" s="295">
        <v>508</v>
      </c>
      <c r="G19" s="296" t="s">
        <v>273</v>
      </c>
      <c r="H19" s="295">
        <v>37</v>
      </c>
      <c r="I19" s="296" t="s">
        <v>273</v>
      </c>
      <c r="J19" s="295">
        <v>1556</v>
      </c>
      <c r="K19" s="296" t="s">
        <v>273</v>
      </c>
      <c r="L19" s="295">
        <v>4623</v>
      </c>
      <c r="M19" s="296" t="s">
        <v>273</v>
      </c>
      <c r="N19" s="295">
        <v>16964</v>
      </c>
      <c r="O19" s="296" t="s">
        <v>273</v>
      </c>
      <c r="P19" s="295">
        <v>10441</v>
      </c>
      <c r="Q19" s="296" t="s">
        <v>273</v>
      </c>
      <c r="R19" s="295">
        <v>758</v>
      </c>
      <c r="S19" s="296" t="s">
        <v>273</v>
      </c>
      <c r="T19" s="295">
        <v>104</v>
      </c>
      <c r="U19" s="296" t="s">
        <v>273</v>
      </c>
      <c r="V19" s="295">
        <v>10205</v>
      </c>
      <c r="W19" s="296" t="s">
        <v>273</v>
      </c>
      <c r="X19" s="295">
        <v>38472</v>
      </c>
      <c r="Y19" s="296" t="s">
        <v>273</v>
      </c>
      <c r="Z19" s="295">
        <v>3372</v>
      </c>
      <c r="AA19" s="296" t="s">
        <v>273</v>
      </c>
      <c r="AB19" s="295">
        <v>1211466</v>
      </c>
      <c r="AC19" s="296" t="s">
        <v>273</v>
      </c>
      <c r="AD19" s="295">
        <v>476294</v>
      </c>
      <c r="AE19" s="296"/>
      <c r="AF19" s="295">
        <v>77777</v>
      </c>
      <c r="AG19" s="296"/>
      <c r="AH19" s="295">
        <v>7991</v>
      </c>
      <c r="AI19" s="296"/>
      <c r="AJ19" s="295">
        <v>530460</v>
      </c>
      <c r="AK19" s="296"/>
      <c r="AL19" s="295">
        <v>2303988</v>
      </c>
      <c r="AM19" s="296"/>
      <c r="AO19" s="288"/>
      <c r="AQ19" s="288"/>
    </row>
    <row r="20" spans="1:43" ht="12" customHeight="1" x14ac:dyDescent="0.25">
      <c r="A20" s="294" t="s">
        <v>311</v>
      </c>
      <c r="B20" s="295">
        <v>1903</v>
      </c>
      <c r="C20" s="296" t="s">
        <v>273</v>
      </c>
      <c r="D20" s="295">
        <v>494</v>
      </c>
      <c r="E20" s="296" t="s">
        <v>273</v>
      </c>
      <c r="F20" s="295">
        <v>541</v>
      </c>
      <c r="G20" s="296" t="s">
        <v>273</v>
      </c>
      <c r="H20" s="295">
        <v>16</v>
      </c>
      <c r="I20" s="296" t="s">
        <v>273</v>
      </c>
      <c r="J20" s="295">
        <v>1353</v>
      </c>
      <c r="K20" s="296" t="s">
        <v>273</v>
      </c>
      <c r="L20" s="295">
        <v>4307</v>
      </c>
      <c r="M20" s="296" t="s">
        <v>273</v>
      </c>
      <c r="N20" s="295">
        <v>15027</v>
      </c>
      <c r="O20" s="296" t="s">
        <v>273</v>
      </c>
      <c r="P20" s="295">
        <v>10688</v>
      </c>
      <c r="Q20" s="296" t="s">
        <v>273</v>
      </c>
      <c r="R20" s="295">
        <v>767</v>
      </c>
      <c r="S20" s="296" t="s">
        <v>273</v>
      </c>
      <c r="T20" s="295">
        <v>19</v>
      </c>
      <c r="U20" s="296" t="s">
        <v>273</v>
      </c>
      <c r="V20" s="295">
        <v>8293</v>
      </c>
      <c r="W20" s="296" t="s">
        <v>273</v>
      </c>
      <c r="X20" s="295">
        <v>34794</v>
      </c>
      <c r="Y20" s="296" t="s">
        <v>273</v>
      </c>
      <c r="Z20" s="295">
        <v>2552</v>
      </c>
      <c r="AA20" s="296" t="s">
        <v>273</v>
      </c>
      <c r="AB20" s="295">
        <v>1161428</v>
      </c>
      <c r="AC20" s="296" t="s">
        <v>273</v>
      </c>
      <c r="AD20" s="295">
        <v>551971</v>
      </c>
      <c r="AE20" s="296"/>
      <c r="AF20" s="295">
        <v>100388</v>
      </c>
      <c r="AG20" s="296"/>
      <c r="AH20" s="295">
        <v>4151</v>
      </c>
      <c r="AI20" s="296"/>
      <c r="AJ20" s="295">
        <v>442148</v>
      </c>
      <c r="AK20" s="296"/>
      <c r="AL20" s="295">
        <v>2260086</v>
      </c>
      <c r="AM20" s="296"/>
      <c r="AO20" s="288"/>
      <c r="AQ20" s="288"/>
    </row>
    <row r="21" spans="1:43" ht="12" customHeight="1" x14ac:dyDescent="0.25">
      <c r="A21" s="294" t="s">
        <v>312</v>
      </c>
      <c r="B21" s="295">
        <v>1568</v>
      </c>
      <c r="C21" s="296" t="s">
        <v>273</v>
      </c>
      <c r="D21" s="295">
        <v>511</v>
      </c>
      <c r="E21" s="296" t="s">
        <v>273</v>
      </c>
      <c r="F21" s="295">
        <v>551</v>
      </c>
      <c r="G21" s="296" t="s">
        <v>273</v>
      </c>
      <c r="H21" s="295">
        <v>16</v>
      </c>
      <c r="I21" s="296" t="s">
        <v>273</v>
      </c>
      <c r="J21" s="295">
        <v>1195</v>
      </c>
      <c r="K21" s="296" t="s">
        <v>273</v>
      </c>
      <c r="L21" s="295">
        <v>3841</v>
      </c>
      <c r="M21" s="296" t="s">
        <v>273</v>
      </c>
      <c r="N21" s="295">
        <v>13796</v>
      </c>
      <c r="O21" s="296" t="s">
        <v>273</v>
      </c>
      <c r="P21" s="295">
        <v>10784</v>
      </c>
      <c r="Q21" s="296" t="s">
        <v>273</v>
      </c>
      <c r="R21" s="295">
        <v>766</v>
      </c>
      <c r="S21" s="296" t="s">
        <v>273</v>
      </c>
      <c r="T21" s="295">
        <v>24</v>
      </c>
      <c r="U21" s="296" t="s">
        <v>273</v>
      </c>
      <c r="V21" s="295">
        <v>7350</v>
      </c>
      <c r="W21" s="296" t="s">
        <v>273</v>
      </c>
      <c r="X21" s="295">
        <v>32720</v>
      </c>
      <c r="Y21" s="296" t="s">
        <v>273</v>
      </c>
      <c r="Z21" s="295">
        <v>2217</v>
      </c>
      <c r="AA21" s="296" t="s">
        <v>273</v>
      </c>
      <c r="AB21" s="295">
        <v>1096235</v>
      </c>
      <c r="AC21" s="296" t="s">
        <v>273</v>
      </c>
      <c r="AD21" s="295">
        <v>542051</v>
      </c>
      <c r="AE21" s="296"/>
      <c r="AF21" s="295">
        <v>100589</v>
      </c>
      <c r="AG21" s="296"/>
      <c r="AH21" s="295">
        <v>3679</v>
      </c>
      <c r="AI21" s="296"/>
      <c r="AJ21" s="295">
        <v>387799</v>
      </c>
      <c r="AK21" s="296"/>
      <c r="AL21" s="295">
        <v>2130353</v>
      </c>
      <c r="AM21" s="296"/>
      <c r="AO21" s="288"/>
      <c r="AQ21" s="288"/>
    </row>
    <row r="22" spans="1:43" ht="12" customHeight="1" x14ac:dyDescent="0.25">
      <c r="A22" s="294" t="s">
        <v>313</v>
      </c>
      <c r="B22" s="295">
        <v>1453</v>
      </c>
      <c r="C22" s="296" t="s">
        <v>273</v>
      </c>
      <c r="D22" s="295">
        <v>500</v>
      </c>
      <c r="E22" s="296" t="s">
        <v>273</v>
      </c>
      <c r="F22" s="295">
        <v>559</v>
      </c>
      <c r="G22" s="296" t="s">
        <v>273</v>
      </c>
      <c r="H22" s="295">
        <v>30</v>
      </c>
      <c r="I22" s="296" t="s">
        <v>273</v>
      </c>
      <c r="J22" s="295">
        <v>1104</v>
      </c>
      <c r="K22" s="296" t="s">
        <v>273</v>
      </c>
      <c r="L22" s="295">
        <v>3646</v>
      </c>
      <c r="M22" s="296" t="s">
        <v>273</v>
      </c>
      <c r="N22" s="295">
        <v>12115</v>
      </c>
      <c r="O22" s="296" t="s">
        <v>273</v>
      </c>
      <c r="P22" s="295">
        <v>11439</v>
      </c>
      <c r="Q22" s="296" t="s">
        <v>273</v>
      </c>
      <c r="R22" s="295">
        <v>754</v>
      </c>
      <c r="S22" s="296" t="s">
        <v>273</v>
      </c>
      <c r="T22" s="295">
        <v>52</v>
      </c>
      <c r="U22" s="296" t="s">
        <v>273</v>
      </c>
      <c r="V22" s="295">
        <v>6812</v>
      </c>
      <c r="W22" s="296" t="s">
        <v>273</v>
      </c>
      <c r="X22" s="295">
        <v>31172</v>
      </c>
      <c r="Y22" s="296" t="s">
        <v>273</v>
      </c>
      <c r="Z22" s="295">
        <v>2348</v>
      </c>
      <c r="AA22" s="296" t="s">
        <v>273</v>
      </c>
      <c r="AB22" s="295">
        <v>942698</v>
      </c>
      <c r="AC22" s="296" t="s">
        <v>273</v>
      </c>
      <c r="AD22" s="295">
        <v>568154</v>
      </c>
      <c r="AE22" s="296"/>
      <c r="AF22" s="295">
        <v>100885</v>
      </c>
      <c r="AG22" s="296"/>
      <c r="AH22" s="295">
        <v>7042</v>
      </c>
      <c r="AI22" s="296"/>
      <c r="AJ22" s="295">
        <v>357747</v>
      </c>
      <c r="AK22" s="296"/>
      <c r="AL22" s="295">
        <v>1976526</v>
      </c>
      <c r="AM22" s="296"/>
      <c r="AO22" s="288"/>
      <c r="AQ22" s="288"/>
    </row>
    <row r="23" spans="1:43" ht="12" customHeight="1" x14ac:dyDescent="0.25">
      <c r="A23" s="294" t="s">
        <v>314</v>
      </c>
      <c r="B23" s="295">
        <v>1565</v>
      </c>
      <c r="C23" s="296" t="s">
        <v>273</v>
      </c>
      <c r="D23" s="295">
        <v>511</v>
      </c>
      <c r="E23" s="296" t="s">
        <v>273</v>
      </c>
      <c r="F23" s="295">
        <v>572</v>
      </c>
      <c r="G23" s="296" t="s">
        <v>273</v>
      </c>
      <c r="H23" s="295">
        <v>98</v>
      </c>
      <c r="I23" s="296" t="s">
        <v>273</v>
      </c>
      <c r="J23" s="295">
        <v>1006</v>
      </c>
      <c r="K23" s="296" t="s">
        <v>273</v>
      </c>
      <c r="L23" s="295">
        <v>3752</v>
      </c>
      <c r="M23" s="296" t="s">
        <v>273</v>
      </c>
      <c r="N23" s="295">
        <v>12503</v>
      </c>
      <c r="O23" s="296" t="s">
        <v>273</v>
      </c>
      <c r="P23" s="295">
        <v>11583</v>
      </c>
      <c r="Q23" s="296" t="s">
        <v>273</v>
      </c>
      <c r="R23" s="295">
        <v>740</v>
      </c>
      <c r="S23" s="296" t="s">
        <v>273</v>
      </c>
      <c r="T23" s="295">
        <v>325</v>
      </c>
      <c r="U23" s="296" t="s">
        <v>273</v>
      </c>
      <c r="V23" s="295">
        <v>6050</v>
      </c>
      <c r="W23" s="296" t="s">
        <v>273</v>
      </c>
      <c r="X23" s="295">
        <v>31201</v>
      </c>
      <c r="Y23" s="296" t="s">
        <v>273</v>
      </c>
      <c r="Z23" s="295">
        <v>2262</v>
      </c>
      <c r="AA23" s="296" t="s">
        <v>273</v>
      </c>
      <c r="AB23" s="295">
        <v>925136</v>
      </c>
      <c r="AC23" s="296" t="s">
        <v>273</v>
      </c>
      <c r="AD23" s="295">
        <v>552599</v>
      </c>
      <c r="AE23" s="296"/>
      <c r="AF23" s="295">
        <v>104592</v>
      </c>
      <c r="AG23" s="296"/>
      <c r="AH23" s="295">
        <v>22153</v>
      </c>
      <c r="AI23" s="296"/>
      <c r="AJ23" s="295">
        <v>307270</v>
      </c>
      <c r="AK23" s="296"/>
      <c r="AL23" s="295">
        <v>1911750</v>
      </c>
      <c r="AM23" s="296"/>
      <c r="AO23" s="288"/>
      <c r="AQ23" s="288"/>
    </row>
    <row r="24" spans="1:43" ht="12" customHeight="1" x14ac:dyDescent="0.25">
      <c r="A24" s="294" t="s">
        <v>315</v>
      </c>
      <c r="B24" s="295">
        <v>1477</v>
      </c>
      <c r="C24" s="296" t="s">
        <v>273</v>
      </c>
      <c r="D24" s="295">
        <v>554</v>
      </c>
      <c r="E24" s="296" t="s">
        <v>273</v>
      </c>
      <c r="F24" s="295">
        <v>610</v>
      </c>
      <c r="G24" s="296" t="s">
        <v>273</v>
      </c>
      <c r="H24" s="295">
        <v>118</v>
      </c>
      <c r="I24" s="296" t="s">
        <v>273</v>
      </c>
      <c r="J24" s="295">
        <v>1020</v>
      </c>
      <c r="K24" s="296" t="s">
        <v>273</v>
      </c>
      <c r="L24" s="295">
        <v>3779</v>
      </c>
      <c r="M24" s="296" t="s">
        <v>273</v>
      </c>
      <c r="N24" s="295">
        <v>11967</v>
      </c>
      <c r="O24" s="296" t="s">
        <v>273</v>
      </c>
      <c r="P24" s="295">
        <v>11755</v>
      </c>
      <c r="Q24" s="296" t="s">
        <v>273</v>
      </c>
      <c r="R24" s="295">
        <v>804</v>
      </c>
      <c r="S24" s="296" t="s">
        <v>273</v>
      </c>
      <c r="T24" s="295">
        <v>133</v>
      </c>
      <c r="U24" s="296" t="s">
        <v>273</v>
      </c>
      <c r="V24" s="295">
        <v>5938</v>
      </c>
      <c r="W24" s="296" t="s">
        <v>273</v>
      </c>
      <c r="X24" s="295">
        <v>30597</v>
      </c>
      <c r="Y24" s="296" t="s">
        <v>273</v>
      </c>
      <c r="Z24" s="295">
        <v>2243</v>
      </c>
      <c r="AA24" s="296" t="s">
        <v>273</v>
      </c>
      <c r="AB24" s="295">
        <v>913038</v>
      </c>
      <c r="AC24" s="296" t="s">
        <v>273</v>
      </c>
      <c r="AD24" s="295">
        <v>570690</v>
      </c>
      <c r="AE24" s="296"/>
      <c r="AF24" s="295">
        <v>116238</v>
      </c>
      <c r="AG24" s="296"/>
      <c r="AH24" s="295">
        <v>30683</v>
      </c>
      <c r="AI24" s="296"/>
      <c r="AJ24" s="295">
        <v>315047</v>
      </c>
      <c r="AK24" s="296"/>
      <c r="AL24" s="295">
        <v>1945696</v>
      </c>
      <c r="AM24" s="296"/>
      <c r="AO24" s="288"/>
      <c r="AQ24" s="288"/>
    </row>
    <row r="25" spans="1:43" ht="12" customHeight="1" x14ac:dyDescent="0.25">
      <c r="A25" s="294" t="s">
        <v>316</v>
      </c>
      <c r="B25" s="295">
        <v>1413</v>
      </c>
      <c r="C25" s="296" t="s">
        <v>273</v>
      </c>
      <c r="D25" s="295">
        <v>565</v>
      </c>
      <c r="E25" s="296" t="s">
        <v>273</v>
      </c>
      <c r="F25" s="295">
        <v>608</v>
      </c>
      <c r="G25" s="296" t="s">
        <v>273</v>
      </c>
      <c r="H25" s="295">
        <v>127</v>
      </c>
      <c r="I25" s="296" t="s">
        <v>273</v>
      </c>
      <c r="J25" s="295">
        <v>974</v>
      </c>
      <c r="K25" s="296" t="s">
        <v>273</v>
      </c>
      <c r="L25" s="295">
        <v>3687</v>
      </c>
      <c r="M25" s="296" t="s">
        <v>273</v>
      </c>
      <c r="N25" s="295">
        <v>11793</v>
      </c>
      <c r="O25" s="296" t="s">
        <v>273</v>
      </c>
      <c r="P25" s="295">
        <v>12419</v>
      </c>
      <c r="Q25" s="296" t="s">
        <v>273</v>
      </c>
      <c r="R25" s="295">
        <v>804</v>
      </c>
      <c r="S25" s="296" t="s">
        <v>273</v>
      </c>
      <c r="T25" s="295">
        <v>142</v>
      </c>
      <c r="U25" s="296" t="s">
        <v>273</v>
      </c>
      <c r="V25" s="295">
        <v>5532</v>
      </c>
      <c r="W25" s="296" t="s">
        <v>273</v>
      </c>
      <c r="X25" s="295">
        <v>30690</v>
      </c>
      <c r="Y25" s="296" t="s">
        <v>273</v>
      </c>
      <c r="Z25" s="295">
        <v>2246</v>
      </c>
      <c r="AA25" s="296" t="s">
        <v>273</v>
      </c>
      <c r="AB25" s="295">
        <v>909110</v>
      </c>
      <c r="AC25" s="296" t="s">
        <v>273</v>
      </c>
      <c r="AD25" s="295">
        <v>629051</v>
      </c>
      <c r="AE25" s="296"/>
      <c r="AF25" s="295">
        <v>115277</v>
      </c>
      <c r="AG25" s="296"/>
      <c r="AH25" s="295">
        <v>33381</v>
      </c>
      <c r="AI25" s="296"/>
      <c r="AJ25" s="295">
        <v>310095</v>
      </c>
      <c r="AK25" s="296"/>
      <c r="AL25" s="295">
        <v>1996914</v>
      </c>
      <c r="AM25" s="296"/>
      <c r="AO25" s="288"/>
      <c r="AQ25" s="288"/>
    </row>
    <row r="26" spans="1:43" ht="12" customHeight="1" x14ac:dyDescent="0.25">
      <c r="A26" s="294" t="s">
        <v>317</v>
      </c>
      <c r="B26" s="295">
        <v>1401</v>
      </c>
      <c r="C26" s="296" t="s">
        <v>273</v>
      </c>
      <c r="D26" s="295">
        <v>590</v>
      </c>
      <c r="E26" s="296" t="s">
        <v>273</v>
      </c>
      <c r="F26" s="295">
        <v>617</v>
      </c>
      <c r="G26" s="296" t="s">
        <v>273</v>
      </c>
      <c r="H26" s="295">
        <v>128</v>
      </c>
      <c r="I26" s="296" t="s">
        <v>273</v>
      </c>
      <c r="J26" s="295">
        <v>883</v>
      </c>
      <c r="K26" s="296" t="s">
        <v>273</v>
      </c>
      <c r="L26" s="295">
        <v>3619</v>
      </c>
      <c r="M26" s="296" t="s">
        <v>273</v>
      </c>
      <c r="N26" s="295">
        <v>11673</v>
      </c>
      <c r="O26" s="296" t="s">
        <v>273</v>
      </c>
      <c r="P26" s="295">
        <v>12760</v>
      </c>
      <c r="Q26" s="296" t="s">
        <v>273</v>
      </c>
      <c r="R26" s="295">
        <v>809</v>
      </c>
      <c r="S26" s="296" t="s">
        <v>273</v>
      </c>
      <c r="T26" s="295">
        <v>141</v>
      </c>
      <c r="U26" s="296" t="s">
        <v>273</v>
      </c>
      <c r="V26" s="295">
        <v>4515</v>
      </c>
      <c r="W26" s="296" t="s">
        <v>273</v>
      </c>
      <c r="X26" s="295">
        <v>29898</v>
      </c>
      <c r="Y26" s="296" t="s">
        <v>273</v>
      </c>
      <c r="Z26" s="295">
        <v>1878</v>
      </c>
      <c r="AA26" s="296" t="s">
        <v>273</v>
      </c>
      <c r="AB26" s="295">
        <v>1004730</v>
      </c>
      <c r="AC26" s="296" t="s">
        <v>273</v>
      </c>
      <c r="AD26" s="295">
        <v>659706</v>
      </c>
      <c r="AE26" s="296"/>
      <c r="AF26" s="295">
        <v>110954</v>
      </c>
      <c r="AG26" s="296"/>
      <c r="AH26" s="295">
        <v>32367</v>
      </c>
      <c r="AI26" s="296"/>
      <c r="AJ26" s="295">
        <v>261949</v>
      </c>
      <c r="AK26" s="296"/>
      <c r="AL26" s="295">
        <v>2069706</v>
      </c>
      <c r="AM26" s="296"/>
      <c r="AO26" s="288"/>
      <c r="AQ26" s="288"/>
    </row>
    <row r="27" spans="1:43" ht="12" customHeight="1" x14ac:dyDescent="0.25">
      <c r="A27" s="294" t="s">
        <v>318</v>
      </c>
      <c r="B27" s="295">
        <v>1425</v>
      </c>
      <c r="C27" s="296" t="s">
        <v>273</v>
      </c>
      <c r="D27" s="295">
        <v>596</v>
      </c>
      <c r="E27" s="296" t="s">
        <v>273</v>
      </c>
      <c r="F27" s="295">
        <v>648</v>
      </c>
      <c r="G27" s="296" t="s">
        <v>273</v>
      </c>
      <c r="H27" s="295">
        <v>130</v>
      </c>
      <c r="I27" s="296" t="s">
        <v>273</v>
      </c>
      <c r="J27" s="295">
        <v>777</v>
      </c>
      <c r="K27" s="296" t="s">
        <v>273</v>
      </c>
      <c r="L27" s="295">
        <v>3576</v>
      </c>
      <c r="M27" s="296" t="s">
        <v>273</v>
      </c>
      <c r="N27" s="295">
        <v>12437</v>
      </c>
      <c r="O27" s="296" t="s">
        <v>273</v>
      </c>
      <c r="P27" s="295">
        <v>12205</v>
      </c>
      <c r="Q27" s="296" t="s">
        <v>273</v>
      </c>
      <c r="R27" s="295">
        <v>852</v>
      </c>
      <c r="S27" s="296" t="s">
        <v>273</v>
      </c>
      <c r="T27" s="295">
        <v>138</v>
      </c>
      <c r="U27" s="296" t="s">
        <v>273</v>
      </c>
      <c r="V27" s="295">
        <v>3935</v>
      </c>
      <c r="W27" s="296" t="s">
        <v>273</v>
      </c>
      <c r="X27" s="295">
        <v>29567</v>
      </c>
      <c r="Y27" s="296" t="s">
        <v>273</v>
      </c>
      <c r="Z27" s="295">
        <v>1614</v>
      </c>
      <c r="AA27" s="296" t="s">
        <v>273</v>
      </c>
      <c r="AB27" s="295">
        <v>951248</v>
      </c>
      <c r="AC27" s="296" t="s">
        <v>273</v>
      </c>
      <c r="AD27" s="295">
        <v>661967</v>
      </c>
      <c r="AE27" s="296"/>
      <c r="AF27" s="295">
        <v>68116</v>
      </c>
      <c r="AG27" s="296"/>
      <c r="AH27" s="295">
        <v>33546</v>
      </c>
      <c r="AI27" s="296"/>
      <c r="AJ27" s="295">
        <v>208328</v>
      </c>
      <c r="AK27" s="296"/>
      <c r="AL27" s="295">
        <v>1923205</v>
      </c>
      <c r="AM27" s="296"/>
      <c r="AO27" s="288"/>
      <c r="AQ27" s="288"/>
    </row>
    <row r="28" spans="1:43" ht="12" customHeight="1" x14ac:dyDescent="0.25">
      <c r="A28" s="294" t="s">
        <v>319</v>
      </c>
      <c r="B28" s="295">
        <v>1660</v>
      </c>
      <c r="C28" s="296" t="s">
        <v>273</v>
      </c>
      <c r="D28" s="295">
        <v>608</v>
      </c>
      <c r="E28" s="296" t="s">
        <v>273</v>
      </c>
      <c r="F28" s="295">
        <v>673</v>
      </c>
      <c r="G28" s="296" t="s">
        <v>273</v>
      </c>
      <c r="H28" s="295">
        <v>134</v>
      </c>
      <c r="I28" s="296" t="s">
        <v>273</v>
      </c>
      <c r="J28" s="295">
        <v>716</v>
      </c>
      <c r="K28" s="296" t="s">
        <v>273</v>
      </c>
      <c r="L28" s="295">
        <v>3791</v>
      </c>
      <c r="M28" s="296" t="s">
        <v>273</v>
      </c>
      <c r="N28" s="295">
        <v>14523</v>
      </c>
      <c r="O28" s="296" t="s">
        <v>273</v>
      </c>
      <c r="P28" s="295">
        <v>12845</v>
      </c>
      <c r="Q28" s="296" t="s">
        <v>273</v>
      </c>
      <c r="R28" s="295">
        <v>996</v>
      </c>
      <c r="S28" s="296" t="s">
        <v>273</v>
      </c>
      <c r="T28" s="295">
        <v>143</v>
      </c>
      <c r="U28" s="296" t="s">
        <v>273</v>
      </c>
      <c r="V28" s="295">
        <v>3297</v>
      </c>
      <c r="W28" s="296" t="s">
        <v>273</v>
      </c>
      <c r="X28" s="295">
        <v>31804</v>
      </c>
      <c r="Y28" s="296" t="s">
        <v>273</v>
      </c>
      <c r="Z28" s="295">
        <v>1502</v>
      </c>
      <c r="AA28" s="296" t="s">
        <v>273</v>
      </c>
      <c r="AB28" s="295">
        <v>1134252</v>
      </c>
      <c r="AC28" s="296" t="s">
        <v>273</v>
      </c>
      <c r="AD28" s="295">
        <v>669135</v>
      </c>
      <c r="AE28" s="296"/>
      <c r="AF28" s="295">
        <v>70831</v>
      </c>
      <c r="AG28" s="296"/>
      <c r="AH28" s="295">
        <v>31535</v>
      </c>
      <c r="AI28" s="296"/>
      <c r="AJ28" s="295">
        <v>184273</v>
      </c>
      <c r="AK28" s="296"/>
      <c r="AL28" s="295">
        <v>2090026</v>
      </c>
      <c r="AM28" s="296"/>
      <c r="AO28" s="288"/>
      <c r="AQ28" s="288"/>
    </row>
    <row r="29" spans="1:43" ht="12" customHeight="1" x14ac:dyDescent="0.25">
      <c r="A29" s="294" t="s">
        <v>320</v>
      </c>
      <c r="B29" s="295">
        <v>1587</v>
      </c>
      <c r="C29" s="296" t="s">
        <v>273</v>
      </c>
      <c r="D29" s="295">
        <v>622</v>
      </c>
      <c r="E29" s="296" t="s">
        <v>273</v>
      </c>
      <c r="F29" s="295">
        <v>691</v>
      </c>
      <c r="G29" s="296" t="s">
        <v>273</v>
      </c>
      <c r="H29" s="295">
        <v>125</v>
      </c>
      <c r="I29" s="296" t="s">
        <v>273</v>
      </c>
      <c r="J29" s="295">
        <v>704</v>
      </c>
      <c r="K29" s="296" t="s">
        <v>273</v>
      </c>
      <c r="L29" s="295">
        <v>3729</v>
      </c>
      <c r="M29" s="296" t="s">
        <v>273</v>
      </c>
      <c r="N29" s="295">
        <v>13769</v>
      </c>
      <c r="O29" s="296" t="s">
        <v>273</v>
      </c>
      <c r="P29" s="295">
        <v>13480</v>
      </c>
      <c r="Q29" s="296" t="s">
        <v>273</v>
      </c>
      <c r="R29" s="295">
        <v>900</v>
      </c>
      <c r="S29" s="296" t="s">
        <v>273</v>
      </c>
      <c r="T29" s="295">
        <v>198</v>
      </c>
      <c r="U29" s="296" t="s">
        <v>273</v>
      </c>
      <c r="V29" s="295">
        <v>3068</v>
      </c>
      <c r="W29" s="296" t="s">
        <v>273</v>
      </c>
      <c r="X29" s="295">
        <v>31415</v>
      </c>
      <c r="Y29" s="296" t="s">
        <v>273</v>
      </c>
      <c r="Z29" s="295">
        <v>1602</v>
      </c>
      <c r="AA29" s="296" t="s">
        <v>273</v>
      </c>
      <c r="AB29" s="295">
        <v>1122759</v>
      </c>
      <c r="AC29" s="296" t="s">
        <v>273</v>
      </c>
      <c r="AD29" s="295">
        <v>703054</v>
      </c>
      <c r="AE29" s="296"/>
      <c r="AF29" s="295">
        <v>68655</v>
      </c>
      <c r="AG29" s="296"/>
      <c r="AH29" s="295">
        <v>32449</v>
      </c>
      <c r="AI29" s="296"/>
      <c r="AJ29" s="295">
        <v>175769</v>
      </c>
      <c r="AK29" s="296"/>
      <c r="AL29" s="295">
        <v>2102686</v>
      </c>
      <c r="AM29" s="296"/>
      <c r="AO29" s="288"/>
      <c r="AQ29" s="288"/>
    </row>
    <row r="30" spans="1:43" ht="12" customHeight="1" x14ac:dyDescent="0.25">
      <c r="A30" s="294" t="s">
        <v>321</v>
      </c>
      <c r="B30" s="295">
        <v>1556</v>
      </c>
      <c r="C30" s="296" t="s">
        <v>273</v>
      </c>
      <c r="D30" s="295">
        <v>629</v>
      </c>
      <c r="E30" s="296" t="s">
        <v>273</v>
      </c>
      <c r="F30" s="295">
        <v>666</v>
      </c>
      <c r="G30" s="296" t="s">
        <v>273</v>
      </c>
      <c r="H30" s="295">
        <v>123</v>
      </c>
      <c r="I30" s="296" t="s">
        <v>273</v>
      </c>
      <c r="J30" s="295">
        <v>667</v>
      </c>
      <c r="K30" s="296" t="s">
        <v>273</v>
      </c>
      <c r="L30" s="295">
        <v>3641</v>
      </c>
      <c r="M30" s="296" t="s">
        <v>273</v>
      </c>
      <c r="N30" s="295">
        <v>13696</v>
      </c>
      <c r="O30" s="296" t="s">
        <v>273</v>
      </c>
      <c r="P30" s="295">
        <v>13543</v>
      </c>
      <c r="Q30" s="296" t="s">
        <v>273</v>
      </c>
      <c r="R30" s="295">
        <v>875</v>
      </c>
      <c r="S30" s="296" t="s">
        <v>273</v>
      </c>
      <c r="T30" s="295">
        <v>143</v>
      </c>
      <c r="U30" s="296" t="s">
        <v>273</v>
      </c>
      <c r="V30" s="295">
        <v>3089</v>
      </c>
      <c r="W30" s="296" t="s">
        <v>273</v>
      </c>
      <c r="X30" s="295">
        <v>31346</v>
      </c>
      <c r="Y30" s="296" t="s">
        <v>273</v>
      </c>
      <c r="Z30" s="295">
        <v>1143</v>
      </c>
      <c r="AA30" s="296" t="s">
        <v>273</v>
      </c>
      <c r="AB30" s="295">
        <v>1130824</v>
      </c>
      <c r="AC30" s="296" t="s">
        <v>273</v>
      </c>
      <c r="AD30" s="295">
        <v>757216</v>
      </c>
      <c r="AE30" s="296"/>
      <c r="AF30" s="295">
        <v>70294</v>
      </c>
      <c r="AG30" s="296"/>
      <c r="AH30" s="295">
        <v>30927</v>
      </c>
      <c r="AI30" s="296"/>
      <c r="AJ30" s="295">
        <v>182876</v>
      </c>
      <c r="AK30" s="296"/>
      <c r="AL30" s="295">
        <v>2172137</v>
      </c>
      <c r="AM30" s="296"/>
      <c r="AO30" s="288"/>
      <c r="AQ30" s="288"/>
    </row>
    <row r="31" spans="1:43" ht="12" customHeight="1" x14ac:dyDescent="0.25">
      <c r="A31" s="294" t="s">
        <v>322</v>
      </c>
      <c r="B31" s="295">
        <v>1462</v>
      </c>
      <c r="C31" s="296" t="s">
        <v>273</v>
      </c>
      <c r="D31" s="295">
        <v>679</v>
      </c>
      <c r="E31" s="296" t="s">
        <v>273</v>
      </c>
      <c r="F31" s="295">
        <v>717</v>
      </c>
      <c r="G31" s="296" t="s">
        <v>273</v>
      </c>
      <c r="H31" s="295">
        <v>125</v>
      </c>
      <c r="I31" s="296" t="s">
        <v>273</v>
      </c>
      <c r="J31" s="295">
        <v>630</v>
      </c>
      <c r="K31" s="296" t="s">
        <v>273</v>
      </c>
      <c r="L31" s="295">
        <v>3613</v>
      </c>
      <c r="M31" s="296" t="s">
        <v>273</v>
      </c>
      <c r="N31" s="295">
        <v>12879</v>
      </c>
      <c r="O31" s="296" t="s">
        <v>273</v>
      </c>
      <c r="P31" s="295">
        <v>13774</v>
      </c>
      <c r="Q31" s="296" t="s">
        <v>273</v>
      </c>
      <c r="R31" s="295">
        <v>908</v>
      </c>
      <c r="S31" s="296" t="s">
        <v>273</v>
      </c>
      <c r="T31" s="295">
        <v>146</v>
      </c>
      <c r="U31" s="296" t="s">
        <v>273</v>
      </c>
      <c r="V31" s="295">
        <v>2555</v>
      </c>
      <c r="W31" s="296" t="s">
        <v>273</v>
      </c>
      <c r="X31" s="295">
        <v>30262</v>
      </c>
      <c r="Y31" s="296" t="s">
        <v>273</v>
      </c>
      <c r="Z31" s="295">
        <v>1065</v>
      </c>
      <c r="AA31" s="296" t="s">
        <v>273</v>
      </c>
      <c r="AB31" s="295">
        <v>1223274</v>
      </c>
      <c r="AC31" s="296" t="s">
        <v>273</v>
      </c>
      <c r="AD31" s="295">
        <v>834855</v>
      </c>
      <c r="AE31" s="296"/>
      <c r="AF31" s="295">
        <v>69777</v>
      </c>
      <c r="AG31" s="296"/>
      <c r="AH31" s="295">
        <v>31983</v>
      </c>
      <c r="AI31" s="296"/>
      <c r="AJ31" s="295">
        <v>148416</v>
      </c>
      <c r="AK31" s="296"/>
      <c r="AL31" s="295">
        <v>2308305</v>
      </c>
      <c r="AM31" s="296"/>
      <c r="AO31" s="288"/>
      <c r="AQ31" s="288"/>
    </row>
    <row r="32" spans="1:43" ht="12" customHeight="1" x14ac:dyDescent="0.25">
      <c r="A32" s="294" t="s">
        <v>323</v>
      </c>
      <c r="B32" s="295">
        <v>1417</v>
      </c>
      <c r="C32" s="296" t="s">
        <v>273</v>
      </c>
      <c r="D32" s="295">
        <v>684</v>
      </c>
      <c r="E32" s="296" t="s">
        <v>273</v>
      </c>
      <c r="F32" s="295">
        <v>737</v>
      </c>
      <c r="G32" s="296" t="s">
        <v>273</v>
      </c>
      <c r="H32" s="295">
        <v>111</v>
      </c>
      <c r="I32" s="296" t="s">
        <v>273</v>
      </c>
      <c r="J32" s="295">
        <v>599</v>
      </c>
      <c r="K32" s="296" t="s">
        <v>273</v>
      </c>
      <c r="L32" s="295">
        <v>3548</v>
      </c>
      <c r="M32" s="296" t="s">
        <v>273</v>
      </c>
      <c r="N32" s="295">
        <v>11715</v>
      </c>
      <c r="O32" s="296" t="s">
        <v>273</v>
      </c>
      <c r="P32" s="295">
        <v>13782</v>
      </c>
      <c r="Q32" s="296" t="s">
        <v>273</v>
      </c>
      <c r="R32" s="295">
        <v>991</v>
      </c>
      <c r="S32" s="296" t="s">
        <v>273</v>
      </c>
      <c r="T32" s="295">
        <v>135</v>
      </c>
      <c r="U32" s="296" t="s">
        <v>273</v>
      </c>
      <c r="V32" s="295">
        <v>2200</v>
      </c>
      <c r="W32" s="296" t="s">
        <v>273</v>
      </c>
      <c r="X32" s="295">
        <v>28823</v>
      </c>
      <c r="Y32" s="296" t="s">
        <v>273</v>
      </c>
      <c r="Z32" s="295">
        <v>922</v>
      </c>
      <c r="AA32" s="296" t="s">
        <v>273</v>
      </c>
      <c r="AB32" s="295">
        <v>1111126</v>
      </c>
      <c r="AC32" s="296" t="s">
        <v>273</v>
      </c>
      <c r="AD32" s="295">
        <v>820566</v>
      </c>
      <c r="AE32" s="296"/>
      <c r="AF32" s="295">
        <v>80175</v>
      </c>
      <c r="AG32" s="296"/>
      <c r="AH32" s="295">
        <v>27828</v>
      </c>
      <c r="AI32" s="296"/>
      <c r="AJ32" s="295">
        <v>136006</v>
      </c>
      <c r="AK32" s="296"/>
      <c r="AL32" s="295">
        <v>2175701</v>
      </c>
      <c r="AM32" s="296"/>
      <c r="AO32" s="288"/>
      <c r="AQ32" s="288"/>
    </row>
    <row r="33" spans="1:199" ht="12" customHeight="1" x14ac:dyDescent="0.25">
      <c r="A33" s="294" t="s">
        <v>324</v>
      </c>
      <c r="B33" s="295">
        <v>1377</v>
      </c>
      <c r="C33" s="296" t="s">
        <v>273</v>
      </c>
      <c r="D33" s="295">
        <v>659</v>
      </c>
      <c r="E33" s="296" t="s">
        <v>273</v>
      </c>
      <c r="F33" s="295">
        <v>693</v>
      </c>
      <c r="G33" s="296" t="s">
        <v>273</v>
      </c>
      <c r="H33" s="295">
        <v>110</v>
      </c>
      <c r="I33" s="296" t="s">
        <v>273</v>
      </c>
      <c r="J33" s="295">
        <v>554</v>
      </c>
      <c r="K33" s="296" t="s">
        <v>273</v>
      </c>
      <c r="L33" s="295">
        <v>3393</v>
      </c>
      <c r="M33" s="296" t="s">
        <v>273</v>
      </c>
      <c r="N33" s="295">
        <v>11079</v>
      </c>
      <c r="O33" s="296" t="s">
        <v>273</v>
      </c>
      <c r="P33" s="295">
        <v>14067</v>
      </c>
      <c r="Q33" s="296" t="s">
        <v>273</v>
      </c>
      <c r="R33" s="295">
        <v>947</v>
      </c>
      <c r="S33" s="296" t="s">
        <v>273</v>
      </c>
      <c r="T33" s="295">
        <v>122</v>
      </c>
      <c r="U33" s="296" t="s">
        <v>273</v>
      </c>
      <c r="V33" s="295">
        <v>2035</v>
      </c>
      <c r="W33" s="296" t="s">
        <v>273</v>
      </c>
      <c r="X33" s="295">
        <v>28250</v>
      </c>
      <c r="Y33" s="296" t="s">
        <v>273</v>
      </c>
      <c r="Z33" s="295">
        <v>875</v>
      </c>
      <c r="AA33" s="296" t="s">
        <v>273</v>
      </c>
      <c r="AB33" s="295">
        <v>1113474</v>
      </c>
      <c r="AC33" s="296" t="s">
        <v>273</v>
      </c>
      <c r="AD33" s="295">
        <v>867303</v>
      </c>
      <c r="AE33" s="296"/>
      <c r="AF33" s="295">
        <v>75428</v>
      </c>
      <c r="AG33" s="296"/>
      <c r="AH33" s="295">
        <v>28476</v>
      </c>
      <c r="AI33" s="296"/>
      <c r="AJ33" s="295">
        <v>128371</v>
      </c>
      <c r="AK33" s="296"/>
      <c r="AL33" s="295">
        <v>2213052</v>
      </c>
      <c r="AM33" s="296"/>
      <c r="AO33" s="288"/>
      <c r="AQ33" s="288"/>
    </row>
    <row r="34" spans="1:199" ht="12" customHeight="1" x14ac:dyDescent="0.25">
      <c r="A34" s="294" t="s">
        <v>325</v>
      </c>
      <c r="B34" s="295">
        <v>1382</v>
      </c>
      <c r="C34" s="296" t="s">
        <v>273</v>
      </c>
      <c r="D34" s="295">
        <v>696</v>
      </c>
      <c r="E34" s="296" t="s">
        <v>273</v>
      </c>
      <c r="F34" s="295">
        <v>718</v>
      </c>
      <c r="G34" s="296" t="s">
        <v>273</v>
      </c>
      <c r="H34" s="295">
        <v>111</v>
      </c>
      <c r="I34" s="296" t="s">
        <v>273</v>
      </c>
      <c r="J34" s="295">
        <v>509</v>
      </c>
      <c r="K34" s="296" t="s">
        <v>273</v>
      </c>
      <c r="L34" s="295">
        <v>3416</v>
      </c>
      <c r="M34" s="296" t="s">
        <v>273</v>
      </c>
      <c r="N34" s="295">
        <v>10785</v>
      </c>
      <c r="O34" s="296" t="s">
        <v>273</v>
      </c>
      <c r="P34" s="295">
        <v>14701</v>
      </c>
      <c r="Q34" s="296" t="s">
        <v>273</v>
      </c>
      <c r="R34" s="295">
        <v>931</v>
      </c>
      <c r="S34" s="296" t="s">
        <v>273</v>
      </c>
      <c r="T34" s="295">
        <v>131</v>
      </c>
      <c r="U34" s="296" t="s">
        <v>273</v>
      </c>
      <c r="V34" s="295">
        <v>1664</v>
      </c>
      <c r="W34" s="296" t="s">
        <v>273</v>
      </c>
      <c r="X34" s="295">
        <v>28212</v>
      </c>
      <c r="Y34" s="296" t="s">
        <v>273</v>
      </c>
      <c r="Z34" s="295">
        <v>800</v>
      </c>
      <c r="AA34" s="296" t="s">
        <v>273</v>
      </c>
      <c r="AB34" s="295">
        <v>1012098</v>
      </c>
      <c r="AC34" s="296" t="s">
        <v>273</v>
      </c>
      <c r="AD34" s="295">
        <v>884971</v>
      </c>
      <c r="AE34" s="296"/>
      <c r="AF34" s="295">
        <v>72667</v>
      </c>
      <c r="AG34" s="296"/>
      <c r="AH34" s="295">
        <v>27822</v>
      </c>
      <c r="AI34" s="296"/>
      <c r="AJ34" s="295">
        <v>109589</v>
      </c>
      <c r="AK34" s="296"/>
      <c r="AL34" s="295">
        <v>2107147</v>
      </c>
      <c r="AM34" s="296"/>
      <c r="AO34" s="288"/>
      <c r="AQ34" s="288"/>
    </row>
    <row r="35" spans="1:199" ht="12" customHeight="1" x14ac:dyDescent="0.25">
      <c r="A35" s="294" t="s">
        <v>326</v>
      </c>
      <c r="B35" s="295">
        <v>1377</v>
      </c>
      <c r="C35" s="296" t="s">
        <v>273</v>
      </c>
      <c r="D35" s="295">
        <v>713</v>
      </c>
      <c r="E35" s="296" t="s">
        <v>273</v>
      </c>
      <c r="F35" s="295">
        <v>731</v>
      </c>
      <c r="G35" s="296" t="s">
        <v>273</v>
      </c>
      <c r="H35" s="295">
        <v>118</v>
      </c>
      <c r="I35" s="296" t="s">
        <v>273</v>
      </c>
      <c r="J35" s="295">
        <v>452</v>
      </c>
      <c r="K35" s="296" t="s">
        <v>273</v>
      </c>
      <c r="L35" s="295">
        <v>3391</v>
      </c>
      <c r="M35" s="296" t="s">
        <v>273</v>
      </c>
      <c r="N35" s="295">
        <v>10457</v>
      </c>
      <c r="O35" s="296" t="s">
        <v>273</v>
      </c>
      <c r="P35" s="295">
        <v>15398</v>
      </c>
      <c r="Q35" s="296" t="s">
        <v>273</v>
      </c>
      <c r="R35" s="295">
        <v>948</v>
      </c>
      <c r="S35" s="296" t="s">
        <v>273</v>
      </c>
      <c r="T35" s="295">
        <v>143</v>
      </c>
      <c r="U35" s="296" t="s">
        <v>273</v>
      </c>
      <c r="V35" s="295">
        <v>1460</v>
      </c>
      <c r="W35" s="296" t="s">
        <v>273</v>
      </c>
      <c r="X35" s="295">
        <v>28406</v>
      </c>
      <c r="Y35" s="296" t="s">
        <v>273</v>
      </c>
      <c r="Z35" s="295">
        <v>716</v>
      </c>
      <c r="AA35" s="296" t="s">
        <v>273</v>
      </c>
      <c r="AB35" s="295">
        <v>1008291</v>
      </c>
      <c r="AC35" s="296" t="s">
        <v>273</v>
      </c>
      <c r="AD35" s="295">
        <v>942924</v>
      </c>
      <c r="AE35" s="296"/>
      <c r="AF35" s="295">
        <v>74683</v>
      </c>
      <c r="AG35" s="296"/>
      <c r="AH35" s="295">
        <v>30568</v>
      </c>
      <c r="AI35" s="296"/>
      <c r="AJ35" s="295">
        <v>110580</v>
      </c>
      <c r="AK35" s="296"/>
      <c r="AL35" s="295">
        <v>2167046</v>
      </c>
      <c r="AM35" s="296"/>
      <c r="AO35" s="288"/>
      <c r="AQ35" s="288"/>
    </row>
    <row r="36" spans="1:199" ht="12" customHeight="1" x14ac:dyDescent="0.25">
      <c r="A36" s="294" t="s">
        <v>327</v>
      </c>
      <c r="B36" s="295">
        <v>1143</v>
      </c>
      <c r="C36" s="296" t="s">
        <v>273</v>
      </c>
      <c r="D36" s="295">
        <v>696</v>
      </c>
      <c r="E36" s="296" t="s">
        <v>273</v>
      </c>
      <c r="F36" s="295">
        <v>734</v>
      </c>
      <c r="G36" s="296" t="s">
        <v>273</v>
      </c>
      <c r="H36" s="295">
        <v>137</v>
      </c>
      <c r="I36" s="296" t="s">
        <v>273</v>
      </c>
      <c r="J36" s="295">
        <v>397</v>
      </c>
      <c r="K36" s="296" t="s">
        <v>273</v>
      </c>
      <c r="L36" s="295">
        <v>3107</v>
      </c>
      <c r="M36" s="296" t="s">
        <v>273</v>
      </c>
      <c r="N36" s="295">
        <v>8804</v>
      </c>
      <c r="O36" s="296" t="s">
        <v>273</v>
      </c>
      <c r="P36" s="295">
        <v>14711</v>
      </c>
      <c r="Q36" s="296" t="s">
        <v>273</v>
      </c>
      <c r="R36" s="295">
        <v>1008</v>
      </c>
      <c r="S36" s="296" t="s">
        <v>273</v>
      </c>
      <c r="T36" s="295">
        <v>155</v>
      </c>
      <c r="U36" s="296" t="s">
        <v>273</v>
      </c>
      <c r="V36" s="295">
        <v>1161</v>
      </c>
      <c r="W36" s="296" t="s">
        <v>273</v>
      </c>
      <c r="X36" s="295">
        <v>25839</v>
      </c>
      <c r="Y36" s="296" t="s">
        <v>273</v>
      </c>
      <c r="Z36" s="295">
        <v>660</v>
      </c>
      <c r="AA36" s="296" t="s">
        <v>273</v>
      </c>
      <c r="AB36" s="295">
        <v>989643</v>
      </c>
      <c r="AC36" s="296" t="s">
        <v>273</v>
      </c>
      <c r="AD36" s="295">
        <v>926109</v>
      </c>
      <c r="AE36" s="296"/>
      <c r="AF36" s="295">
        <v>76353</v>
      </c>
      <c r="AG36" s="296"/>
      <c r="AH36" s="295">
        <v>32216</v>
      </c>
      <c r="AI36" s="296"/>
      <c r="AJ36" s="295">
        <v>94354</v>
      </c>
      <c r="AK36" s="296"/>
      <c r="AL36" s="295">
        <v>2118675</v>
      </c>
      <c r="AM36" s="296"/>
      <c r="AO36" s="288"/>
      <c r="AQ36" s="288"/>
    </row>
    <row r="37" spans="1:199" ht="12" customHeight="1" x14ac:dyDescent="0.25">
      <c r="A37" s="294" t="s">
        <v>328</v>
      </c>
      <c r="B37" s="295">
        <v>1018</v>
      </c>
      <c r="C37" s="296" t="s">
        <v>273</v>
      </c>
      <c r="D37" s="295">
        <v>685</v>
      </c>
      <c r="E37" s="296" t="s">
        <v>273</v>
      </c>
      <c r="F37" s="295">
        <v>723</v>
      </c>
      <c r="G37" s="296" t="s">
        <v>273</v>
      </c>
      <c r="H37" s="295">
        <v>128</v>
      </c>
      <c r="I37" s="296" t="s">
        <v>273</v>
      </c>
      <c r="J37" s="295">
        <v>308</v>
      </c>
      <c r="K37" s="296" t="s">
        <v>273</v>
      </c>
      <c r="L37" s="295">
        <v>2862</v>
      </c>
      <c r="M37" s="296" t="s">
        <v>273</v>
      </c>
      <c r="N37" s="295">
        <v>7856</v>
      </c>
      <c r="O37" s="296" t="s">
        <v>273</v>
      </c>
      <c r="P37" s="295">
        <v>12889</v>
      </c>
      <c r="Q37" s="296" t="s">
        <v>273</v>
      </c>
      <c r="R37" s="295">
        <v>1042</v>
      </c>
      <c r="S37" s="296" t="s">
        <v>273</v>
      </c>
      <c r="T37" s="295">
        <v>141</v>
      </c>
      <c r="U37" s="296" t="s">
        <v>273</v>
      </c>
      <c r="V37" s="295">
        <v>860</v>
      </c>
      <c r="W37" s="296" t="s">
        <v>273</v>
      </c>
      <c r="X37" s="295">
        <v>22788</v>
      </c>
      <c r="Y37" s="296" t="s">
        <v>273</v>
      </c>
      <c r="Z37" s="295">
        <v>416</v>
      </c>
      <c r="AA37" s="296" t="s">
        <v>273</v>
      </c>
      <c r="AB37" s="295">
        <v>910130</v>
      </c>
      <c r="AC37" s="296" t="s">
        <v>273</v>
      </c>
      <c r="AD37" s="295">
        <v>831342</v>
      </c>
      <c r="AE37" s="296"/>
      <c r="AF37" s="295">
        <v>81354</v>
      </c>
      <c r="AG37" s="296"/>
      <c r="AH37" s="295">
        <v>30800</v>
      </c>
      <c r="AI37" s="296"/>
      <c r="AJ37" s="295">
        <v>68006</v>
      </c>
      <c r="AK37" s="296"/>
      <c r="AL37" s="295">
        <v>1921632</v>
      </c>
      <c r="AM37" s="296"/>
      <c r="AO37" s="288"/>
      <c r="AQ37" s="288"/>
    </row>
    <row r="38" spans="1:199" ht="12" customHeight="1" x14ac:dyDescent="0.25">
      <c r="A38" s="294" t="s">
        <v>329</v>
      </c>
      <c r="B38" s="295">
        <v>891</v>
      </c>
      <c r="C38" s="296" t="s">
        <v>273</v>
      </c>
      <c r="D38" s="295">
        <v>656</v>
      </c>
      <c r="E38" s="296" t="s">
        <v>273</v>
      </c>
      <c r="F38" s="295">
        <v>712</v>
      </c>
      <c r="G38" s="296" t="s">
        <v>273</v>
      </c>
      <c r="H38" s="295">
        <v>108</v>
      </c>
      <c r="I38" s="296" t="s">
        <v>273</v>
      </c>
      <c r="J38" s="295">
        <v>264</v>
      </c>
      <c r="K38" s="296" t="s">
        <v>273</v>
      </c>
      <c r="L38" s="295">
        <v>2631</v>
      </c>
      <c r="M38" s="296" t="s">
        <v>273</v>
      </c>
      <c r="N38" s="295">
        <v>7058</v>
      </c>
      <c r="O38" s="296" t="s">
        <v>273</v>
      </c>
      <c r="P38" s="295">
        <v>11742</v>
      </c>
      <c r="Q38" s="296" t="s">
        <v>273</v>
      </c>
      <c r="R38" s="295">
        <v>960</v>
      </c>
      <c r="S38" s="296" t="s">
        <v>273</v>
      </c>
      <c r="T38" s="295">
        <v>126</v>
      </c>
      <c r="U38" s="296" t="s">
        <v>273</v>
      </c>
      <c r="V38" s="295">
        <v>754</v>
      </c>
      <c r="W38" s="296" t="s">
        <v>273</v>
      </c>
      <c r="X38" s="295">
        <v>20640</v>
      </c>
      <c r="Y38" s="296" t="s">
        <v>273</v>
      </c>
      <c r="Z38" s="295">
        <v>366</v>
      </c>
      <c r="AA38" s="296" t="s">
        <v>273</v>
      </c>
      <c r="AB38" s="295">
        <v>884515</v>
      </c>
      <c r="AC38" s="296" t="s">
        <v>273</v>
      </c>
      <c r="AD38" s="295">
        <v>788828</v>
      </c>
      <c r="AE38" s="296"/>
      <c r="AF38" s="295">
        <v>75974</v>
      </c>
      <c r="AG38" s="296"/>
      <c r="AH38" s="295">
        <v>35033</v>
      </c>
      <c r="AI38" s="296"/>
      <c r="AJ38" s="295">
        <v>60809</v>
      </c>
      <c r="AK38" s="296"/>
      <c r="AL38" s="295">
        <v>1845159</v>
      </c>
      <c r="AM38" s="296"/>
      <c r="AO38" s="288"/>
      <c r="AQ38" s="288"/>
    </row>
    <row r="39" spans="1:199" ht="12" customHeight="1" x14ac:dyDescent="0.25">
      <c r="A39" s="294" t="s">
        <v>330</v>
      </c>
      <c r="B39" s="295">
        <v>789</v>
      </c>
      <c r="C39" s="296" t="s">
        <v>273</v>
      </c>
      <c r="D39" s="295">
        <v>623</v>
      </c>
      <c r="E39" s="296" t="s">
        <v>273</v>
      </c>
      <c r="F39" s="295">
        <v>712</v>
      </c>
      <c r="G39" s="296" t="s">
        <v>273</v>
      </c>
      <c r="H39" s="295">
        <v>100</v>
      </c>
      <c r="I39" s="296" t="s">
        <v>273</v>
      </c>
      <c r="J39" s="295">
        <v>183</v>
      </c>
      <c r="K39" s="296" t="s">
        <v>273</v>
      </c>
      <c r="L39" s="295">
        <v>2407</v>
      </c>
      <c r="M39" s="296" t="s">
        <v>273</v>
      </c>
      <c r="N39" s="295">
        <v>6844</v>
      </c>
      <c r="O39" s="296" t="s">
        <v>273</v>
      </c>
      <c r="P39" s="295">
        <v>10866</v>
      </c>
      <c r="Q39" s="296" t="s">
        <v>273</v>
      </c>
      <c r="R39" s="295">
        <v>934</v>
      </c>
      <c r="S39" s="296" t="s">
        <v>273</v>
      </c>
      <c r="T39" s="295">
        <v>108</v>
      </c>
      <c r="U39" s="296" t="s">
        <v>273</v>
      </c>
      <c r="V39" s="295">
        <v>490</v>
      </c>
      <c r="W39" s="296" t="s">
        <v>273</v>
      </c>
      <c r="X39" s="295">
        <v>19242</v>
      </c>
      <c r="Y39" s="296" t="s">
        <v>273</v>
      </c>
      <c r="Z39" s="295">
        <v>204</v>
      </c>
      <c r="AA39" s="296" t="s">
        <v>273</v>
      </c>
      <c r="AB39" s="295">
        <v>841710</v>
      </c>
      <c r="AC39" s="296" t="s">
        <v>273</v>
      </c>
      <c r="AD39" s="295">
        <v>717527</v>
      </c>
      <c r="AE39" s="296"/>
      <c r="AF39" s="295">
        <v>66479</v>
      </c>
      <c r="AG39" s="296"/>
      <c r="AH39" s="295">
        <v>28130</v>
      </c>
      <c r="AI39" s="296"/>
      <c r="AJ39" s="295">
        <v>37903</v>
      </c>
      <c r="AK39" s="296"/>
      <c r="AL39" s="295">
        <v>1691749</v>
      </c>
      <c r="AM39" s="296"/>
      <c r="AO39" s="288"/>
      <c r="AQ39" s="288"/>
    </row>
    <row r="40" spans="1:199" ht="12" customHeight="1" x14ac:dyDescent="0.25">
      <c r="A40" s="294" t="s">
        <v>331</v>
      </c>
      <c r="B40" s="295">
        <v>768</v>
      </c>
      <c r="C40" s="296" t="s">
        <v>273</v>
      </c>
      <c r="D40" s="295">
        <v>723</v>
      </c>
      <c r="E40" s="296" t="s">
        <v>273</v>
      </c>
      <c r="F40" s="295">
        <v>713</v>
      </c>
      <c r="G40" s="296" t="s">
        <v>273</v>
      </c>
      <c r="H40" s="295" t="s">
        <v>332</v>
      </c>
      <c r="I40" s="296" t="s">
        <v>273</v>
      </c>
      <c r="J40" s="295" t="s">
        <v>332</v>
      </c>
      <c r="K40" s="296" t="s">
        <v>273</v>
      </c>
      <c r="L40" s="295">
        <v>2204</v>
      </c>
      <c r="M40" s="296" t="s">
        <v>273</v>
      </c>
      <c r="N40" s="295">
        <v>6716</v>
      </c>
      <c r="O40" s="296" t="s">
        <v>273</v>
      </c>
      <c r="P40" s="295">
        <v>10793</v>
      </c>
      <c r="Q40" s="296" t="s">
        <v>273</v>
      </c>
      <c r="R40" s="295">
        <v>950</v>
      </c>
      <c r="S40" s="296" t="s">
        <v>273</v>
      </c>
      <c r="T40" s="295" t="s">
        <v>332</v>
      </c>
      <c r="U40" s="296" t="s">
        <v>273</v>
      </c>
      <c r="V40" s="295" t="s">
        <v>332</v>
      </c>
      <c r="W40" s="296" t="s">
        <v>273</v>
      </c>
      <c r="X40" s="295">
        <v>18459</v>
      </c>
      <c r="Y40" s="296" t="s">
        <v>273</v>
      </c>
      <c r="Z40" s="295" t="s">
        <v>332</v>
      </c>
      <c r="AA40" s="296" t="s">
        <v>273</v>
      </c>
      <c r="AB40" s="295">
        <v>825542</v>
      </c>
      <c r="AC40" s="296" t="s">
        <v>273</v>
      </c>
      <c r="AD40" s="295">
        <v>759094</v>
      </c>
      <c r="AE40" s="296"/>
      <c r="AF40" s="295">
        <v>67411</v>
      </c>
      <c r="AG40" s="296"/>
      <c r="AH40" s="295" t="s">
        <v>332</v>
      </c>
      <c r="AI40" s="296"/>
      <c r="AJ40" s="295" t="s">
        <v>332</v>
      </c>
      <c r="AK40" s="296"/>
      <c r="AL40" s="295">
        <v>1652047</v>
      </c>
      <c r="AM40" s="296"/>
      <c r="AO40" s="288"/>
      <c r="AQ40" s="288"/>
    </row>
    <row r="41" spans="1:199" ht="12.5" x14ac:dyDescent="0.25">
      <c r="A41" s="300"/>
      <c r="B41" s="300" t="s">
        <v>273</v>
      </c>
      <c r="C41" s="300" t="s">
        <v>273</v>
      </c>
      <c r="D41" s="300" t="s">
        <v>273</v>
      </c>
      <c r="E41" s="300" t="s">
        <v>273</v>
      </c>
      <c r="F41" s="300" t="s">
        <v>273</v>
      </c>
      <c r="G41" s="300" t="s">
        <v>273</v>
      </c>
      <c r="H41" s="300" t="s">
        <v>273</v>
      </c>
      <c r="I41" s="300" t="s">
        <v>273</v>
      </c>
      <c r="J41" s="300" t="s">
        <v>273</v>
      </c>
      <c r="K41" s="300" t="s">
        <v>273</v>
      </c>
      <c r="L41" s="300" t="s">
        <v>273</v>
      </c>
      <c r="M41" s="300" t="s">
        <v>273</v>
      </c>
      <c r="N41" s="300" t="s">
        <v>273</v>
      </c>
      <c r="O41" s="300" t="s">
        <v>273</v>
      </c>
      <c r="P41" s="300" t="s">
        <v>273</v>
      </c>
      <c r="Q41" s="300" t="s">
        <v>273</v>
      </c>
      <c r="R41" s="300" t="s">
        <v>273</v>
      </c>
      <c r="S41" s="300" t="s">
        <v>273</v>
      </c>
      <c r="T41" s="300" t="s">
        <v>273</v>
      </c>
      <c r="U41" s="300" t="s">
        <v>273</v>
      </c>
      <c r="V41" s="300" t="s">
        <v>273</v>
      </c>
      <c r="W41" s="300" t="s">
        <v>273</v>
      </c>
      <c r="X41" s="300" t="s">
        <v>273</v>
      </c>
      <c r="Y41" s="300" t="s">
        <v>273</v>
      </c>
      <c r="Z41" s="300" t="s">
        <v>273</v>
      </c>
      <c r="AA41" s="300" t="s">
        <v>273</v>
      </c>
      <c r="AB41" s="300" t="s">
        <v>273</v>
      </c>
      <c r="AC41" s="300" t="s">
        <v>273</v>
      </c>
      <c r="AD41" s="300" t="s">
        <v>273</v>
      </c>
      <c r="AE41" s="300"/>
      <c r="AF41" s="300"/>
      <c r="AG41" s="300"/>
      <c r="AH41" s="300"/>
      <c r="AI41" s="300"/>
      <c r="AJ41" s="300"/>
      <c r="AK41" s="300"/>
      <c r="AL41" s="300"/>
      <c r="AM41" s="300"/>
      <c r="AO41" s="288"/>
      <c r="AQ41" s="288"/>
    </row>
    <row r="42" spans="1:199" ht="12" customHeight="1" x14ac:dyDescent="0.25">
      <c r="A42" s="301" t="s">
        <v>297</v>
      </c>
      <c r="B42" s="301" t="s">
        <v>273</v>
      </c>
      <c r="C42" s="301" t="s">
        <v>273</v>
      </c>
      <c r="D42" s="301" t="s">
        <v>273</v>
      </c>
      <c r="E42" s="301" t="s">
        <v>273</v>
      </c>
      <c r="F42" s="301" t="s">
        <v>273</v>
      </c>
      <c r="G42" s="301" t="s">
        <v>273</v>
      </c>
      <c r="H42" s="301" t="s">
        <v>273</v>
      </c>
      <c r="I42" s="301" t="s">
        <v>273</v>
      </c>
      <c r="J42" s="301" t="s">
        <v>273</v>
      </c>
      <c r="K42" s="301" t="s">
        <v>273</v>
      </c>
      <c r="L42" s="301" t="s">
        <v>273</v>
      </c>
      <c r="M42" s="301" t="s">
        <v>273</v>
      </c>
      <c r="N42" s="301" t="s">
        <v>273</v>
      </c>
      <c r="O42" s="301" t="s">
        <v>273</v>
      </c>
      <c r="P42" s="301" t="s">
        <v>273</v>
      </c>
      <c r="Q42" s="301" t="s">
        <v>273</v>
      </c>
      <c r="R42" s="301" t="s">
        <v>273</v>
      </c>
      <c r="S42" s="301" t="s">
        <v>273</v>
      </c>
      <c r="T42" s="301" t="s">
        <v>273</v>
      </c>
      <c r="U42" s="301" t="s">
        <v>273</v>
      </c>
      <c r="V42" s="301" t="s">
        <v>273</v>
      </c>
      <c r="W42" s="301" t="s">
        <v>273</v>
      </c>
      <c r="X42" s="301" t="s">
        <v>273</v>
      </c>
      <c r="Y42" s="301" t="s">
        <v>273</v>
      </c>
      <c r="Z42" s="301" t="s">
        <v>273</v>
      </c>
      <c r="AA42" s="301" t="s">
        <v>273</v>
      </c>
      <c r="AB42" s="301" t="s">
        <v>273</v>
      </c>
      <c r="AC42" s="301" t="s">
        <v>273</v>
      </c>
      <c r="AD42" s="301" t="s">
        <v>273</v>
      </c>
      <c r="AE42" s="301"/>
      <c r="AF42" s="301"/>
      <c r="AG42" s="301"/>
      <c r="AH42" s="301"/>
      <c r="AI42" s="301"/>
      <c r="AJ42" s="301"/>
      <c r="AK42" s="301"/>
      <c r="AL42" s="301"/>
      <c r="AM42" s="301"/>
      <c r="AO42" s="288"/>
      <c r="AQ42" s="288"/>
    </row>
    <row r="43" spans="1:199" s="302" customFormat="1" ht="12" customHeight="1" x14ac:dyDescent="0.25">
      <c r="A43" s="287" t="s">
        <v>333</v>
      </c>
      <c r="B43" s="295" t="s">
        <v>332</v>
      </c>
      <c r="C43" s="289" t="s">
        <v>273</v>
      </c>
      <c r="D43" s="295" t="s">
        <v>332</v>
      </c>
      <c r="E43" s="289" t="s">
        <v>273</v>
      </c>
      <c r="F43" s="295" t="s">
        <v>332</v>
      </c>
      <c r="G43" s="289" t="s">
        <v>273</v>
      </c>
      <c r="H43" s="295" t="s">
        <v>332</v>
      </c>
      <c r="I43" s="289" t="s">
        <v>273</v>
      </c>
      <c r="J43" s="295" t="s">
        <v>332</v>
      </c>
      <c r="K43" s="289" t="s">
        <v>273</v>
      </c>
      <c r="L43" s="295" t="s">
        <v>332</v>
      </c>
      <c r="M43" s="289" t="s">
        <v>273</v>
      </c>
      <c r="N43" s="295" t="s">
        <v>332</v>
      </c>
      <c r="O43" s="289" t="s">
        <v>273</v>
      </c>
      <c r="P43" s="295" t="s">
        <v>332</v>
      </c>
      <c r="Q43" s="289" t="s">
        <v>273</v>
      </c>
      <c r="R43" s="295" t="s">
        <v>332</v>
      </c>
      <c r="S43" s="289" t="s">
        <v>273</v>
      </c>
      <c r="T43" s="295" t="s">
        <v>332</v>
      </c>
      <c r="U43" s="289" t="s">
        <v>273</v>
      </c>
      <c r="V43" s="295" t="s">
        <v>332</v>
      </c>
      <c r="W43" s="289" t="s">
        <v>273</v>
      </c>
      <c r="X43" s="295" t="s">
        <v>332</v>
      </c>
      <c r="Y43" s="289" t="s">
        <v>273</v>
      </c>
      <c r="Z43" s="295" t="s">
        <v>332</v>
      </c>
      <c r="AA43" s="289" t="s">
        <v>273</v>
      </c>
      <c r="AB43" s="295" t="s">
        <v>332</v>
      </c>
      <c r="AC43" s="289" t="s">
        <v>273</v>
      </c>
      <c r="AD43" s="295" t="s">
        <v>332</v>
      </c>
      <c r="AE43" s="289"/>
      <c r="AF43" s="295" t="s">
        <v>332</v>
      </c>
      <c r="AG43" s="289"/>
      <c r="AH43" s="295" t="s">
        <v>332</v>
      </c>
      <c r="AI43" s="289"/>
      <c r="AJ43" s="295" t="s">
        <v>332</v>
      </c>
      <c r="AK43" s="289"/>
      <c r="AL43" s="295" t="s">
        <v>332</v>
      </c>
      <c r="AM43" s="289"/>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8"/>
      <c r="BR43" s="288"/>
      <c r="BS43" s="288"/>
      <c r="BT43" s="288"/>
      <c r="BU43" s="288"/>
      <c r="BV43" s="288"/>
      <c r="BW43" s="288"/>
      <c r="BX43" s="288"/>
      <c r="BY43" s="288"/>
      <c r="BZ43" s="288"/>
      <c r="CA43" s="288"/>
      <c r="CB43" s="288"/>
      <c r="CC43" s="288"/>
      <c r="CD43" s="288"/>
      <c r="CE43" s="288"/>
      <c r="CF43" s="288"/>
      <c r="CG43" s="288"/>
      <c r="CH43" s="288"/>
      <c r="CI43" s="288"/>
      <c r="CJ43" s="288"/>
      <c r="CK43" s="288"/>
      <c r="CL43" s="288"/>
      <c r="CM43" s="288"/>
      <c r="CN43" s="288"/>
      <c r="CO43" s="288"/>
      <c r="CP43" s="288"/>
      <c r="CQ43" s="288"/>
      <c r="CR43" s="288"/>
      <c r="CS43" s="288"/>
      <c r="CT43" s="288"/>
      <c r="CU43" s="288"/>
      <c r="CV43" s="288"/>
      <c r="CW43" s="288"/>
      <c r="CX43" s="288"/>
      <c r="CY43" s="288"/>
      <c r="CZ43" s="288"/>
      <c r="DA43" s="288"/>
      <c r="DB43" s="288"/>
      <c r="DC43" s="288"/>
      <c r="DD43" s="288"/>
      <c r="DE43" s="288"/>
      <c r="DF43" s="288"/>
      <c r="DG43" s="288"/>
      <c r="DH43" s="288"/>
      <c r="DI43" s="288"/>
      <c r="DJ43" s="288"/>
      <c r="DK43" s="288"/>
      <c r="DL43" s="288"/>
      <c r="DM43" s="288"/>
      <c r="DN43" s="288"/>
      <c r="DO43" s="288"/>
      <c r="DP43" s="288"/>
      <c r="DQ43" s="288"/>
      <c r="DR43" s="288"/>
      <c r="DS43" s="288"/>
      <c r="DT43" s="288"/>
      <c r="DU43" s="288"/>
      <c r="DV43" s="288"/>
      <c r="DW43" s="288"/>
      <c r="DX43" s="288"/>
      <c r="DY43" s="288"/>
      <c r="DZ43" s="288"/>
      <c r="EA43" s="288"/>
      <c r="EB43" s="288"/>
      <c r="EC43" s="288"/>
      <c r="ED43" s="288"/>
      <c r="EE43" s="288"/>
      <c r="EF43" s="288"/>
      <c r="EG43" s="288"/>
      <c r="EH43" s="288"/>
      <c r="EI43" s="288"/>
      <c r="EJ43" s="288"/>
      <c r="EK43" s="288"/>
      <c r="EL43" s="288"/>
      <c r="EM43" s="288"/>
      <c r="EN43" s="288"/>
      <c r="EO43" s="288"/>
      <c r="EP43" s="288"/>
      <c r="EQ43" s="288"/>
      <c r="ER43" s="288"/>
      <c r="ES43" s="288"/>
      <c r="ET43" s="288"/>
      <c r="EU43" s="288"/>
      <c r="EV43" s="288"/>
      <c r="EW43" s="288"/>
      <c r="EX43" s="288"/>
      <c r="EY43" s="288"/>
      <c r="EZ43" s="288"/>
      <c r="FA43" s="288"/>
      <c r="FB43" s="288"/>
      <c r="FC43" s="288"/>
      <c r="FD43" s="288"/>
      <c r="FE43" s="288"/>
      <c r="FF43" s="288"/>
      <c r="FG43" s="288"/>
      <c r="FH43" s="288"/>
      <c r="FI43" s="288"/>
      <c r="FJ43" s="288"/>
      <c r="FK43" s="288"/>
      <c r="FL43" s="288"/>
      <c r="FM43" s="288"/>
      <c r="FN43" s="288"/>
      <c r="FO43" s="288"/>
      <c r="FP43" s="288"/>
      <c r="FQ43" s="288"/>
      <c r="FR43" s="288"/>
      <c r="FS43" s="288"/>
      <c r="FT43" s="288"/>
      <c r="FU43" s="288"/>
      <c r="FV43" s="288"/>
      <c r="FW43" s="288"/>
      <c r="FX43" s="288"/>
      <c r="FY43" s="288"/>
      <c r="FZ43" s="288"/>
      <c r="GA43" s="288"/>
      <c r="GB43" s="288"/>
      <c r="GC43" s="288"/>
      <c r="GD43" s="288"/>
      <c r="GE43" s="288"/>
      <c r="GF43" s="288"/>
      <c r="GG43" s="288"/>
      <c r="GH43" s="288"/>
      <c r="GI43" s="288"/>
      <c r="GJ43" s="288"/>
      <c r="GK43" s="288"/>
      <c r="GL43" s="288"/>
      <c r="GM43" s="288"/>
      <c r="GN43" s="288"/>
      <c r="GO43" s="288"/>
      <c r="GP43" s="288"/>
      <c r="GQ43" s="288"/>
    </row>
    <row r="44" spans="1:199" s="302" customFormat="1" ht="12" customHeight="1" x14ac:dyDescent="0.25">
      <c r="A44" s="287" t="s">
        <v>334</v>
      </c>
      <c r="B44" s="295" t="s">
        <v>332</v>
      </c>
      <c r="C44" s="289" t="s">
        <v>273</v>
      </c>
      <c r="D44" s="295" t="s">
        <v>332</v>
      </c>
      <c r="E44" s="289" t="s">
        <v>273</v>
      </c>
      <c r="F44" s="295" t="s">
        <v>332</v>
      </c>
      <c r="G44" s="289" t="s">
        <v>273</v>
      </c>
      <c r="H44" s="295" t="s">
        <v>332</v>
      </c>
      <c r="I44" s="289" t="s">
        <v>273</v>
      </c>
      <c r="J44" s="295" t="s">
        <v>332</v>
      </c>
      <c r="K44" s="289" t="s">
        <v>273</v>
      </c>
      <c r="L44" s="295" t="s">
        <v>332</v>
      </c>
      <c r="M44" s="289" t="s">
        <v>273</v>
      </c>
      <c r="N44" s="295" t="s">
        <v>332</v>
      </c>
      <c r="O44" s="289" t="s">
        <v>273</v>
      </c>
      <c r="P44" s="295" t="s">
        <v>332</v>
      </c>
      <c r="Q44" s="289" t="s">
        <v>273</v>
      </c>
      <c r="R44" s="295" t="s">
        <v>332</v>
      </c>
      <c r="S44" s="289" t="s">
        <v>273</v>
      </c>
      <c r="T44" s="295" t="s">
        <v>332</v>
      </c>
      <c r="U44" s="289" t="s">
        <v>273</v>
      </c>
      <c r="V44" s="295" t="s">
        <v>332</v>
      </c>
      <c r="W44" s="289" t="s">
        <v>273</v>
      </c>
      <c r="X44" s="295" t="s">
        <v>332</v>
      </c>
      <c r="Y44" s="289" t="s">
        <v>273</v>
      </c>
      <c r="Z44" s="295" t="s">
        <v>332</v>
      </c>
      <c r="AA44" s="289" t="s">
        <v>273</v>
      </c>
      <c r="AB44" s="295" t="s">
        <v>332</v>
      </c>
      <c r="AC44" s="289" t="s">
        <v>273</v>
      </c>
      <c r="AD44" s="295" t="s">
        <v>332</v>
      </c>
      <c r="AE44" s="289"/>
      <c r="AF44" s="295" t="s">
        <v>332</v>
      </c>
      <c r="AG44" s="289"/>
      <c r="AH44" s="295" t="s">
        <v>332</v>
      </c>
      <c r="AI44" s="289"/>
      <c r="AJ44" s="295" t="s">
        <v>332</v>
      </c>
      <c r="AK44" s="289"/>
      <c r="AL44" s="295" t="s">
        <v>332</v>
      </c>
      <c r="AM44" s="289"/>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8"/>
      <c r="BR44" s="288"/>
      <c r="BS44" s="288"/>
      <c r="BT44" s="288"/>
      <c r="BU44" s="288"/>
      <c r="BV44" s="288"/>
      <c r="BW44" s="288"/>
      <c r="BX44" s="288"/>
      <c r="BY44" s="288"/>
      <c r="BZ44" s="288"/>
      <c r="CA44" s="288"/>
      <c r="CB44" s="288"/>
      <c r="CC44" s="288"/>
      <c r="CD44" s="288"/>
      <c r="CE44" s="288"/>
      <c r="CF44" s="288"/>
      <c r="CG44" s="288"/>
      <c r="CH44" s="288"/>
      <c r="CI44" s="288"/>
      <c r="CJ44" s="288"/>
      <c r="CK44" s="288"/>
      <c r="CL44" s="288"/>
      <c r="CM44" s="288"/>
      <c r="CN44" s="288"/>
      <c r="CO44" s="288"/>
      <c r="CP44" s="288"/>
      <c r="CQ44" s="288"/>
      <c r="CR44" s="288"/>
      <c r="CS44" s="288"/>
      <c r="CT44" s="288"/>
      <c r="CU44" s="288"/>
      <c r="CV44" s="288"/>
      <c r="CW44" s="288"/>
      <c r="CX44" s="288"/>
      <c r="CY44" s="288"/>
      <c r="CZ44" s="288"/>
      <c r="DA44" s="288"/>
      <c r="DB44" s="288"/>
      <c r="DC44" s="288"/>
      <c r="DD44" s="288"/>
      <c r="DE44" s="288"/>
      <c r="DF44" s="288"/>
      <c r="DG44" s="288"/>
      <c r="DH44" s="288"/>
      <c r="DI44" s="288"/>
      <c r="DJ44" s="288"/>
      <c r="DK44" s="288"/>
      <c r="DL44" s="288"/>
      <c r="DM44" s="288"/>
      <c r="DN44" s="288"/>
      <c r="DO44" s="288"/>
      <c r="DP44" s="288"/>
      <c r="DQ44" s="288"/>
      <c r="DR44" s="288"/>
      <c r="DS44" s="288"/>
      <c r="DT44" s="288"/>
      <c r="DU44" s="288"/>
      <c r="DV44" s="288"/>
      <c r="DW44" s="288"/>
      <c r="DX44" s="288"/>
      <c r="DY44" s="288"/>
      <c r="DZ44" s="288"/>
      <c r="EA44" s="288"/>
      <c r="EB44" s="288"/>
      <c r="EC44" s="288"/>
      <c r="ED44" s="288"/>
      <c r="EE44" s="288"/>
      <c r="EF44" s="288"/>
      <c r="EG44" s="288"/>
      <c r="EH44" s="288"/>
      <c r="EI44" s="288"/>
      <c r="EJ44" s="288"/>
      <c r="EK44" s="288"/>
      <c r="EL44" s="288"/>
      <c r="EM44" s="288"/>
      <c r="EN44" s="288"/>
      <c r="EO44" s="288"/>
      <c r="EP44" s="288"/>
      <c r="EQ44" s="288"/>
      <c r="ER44" s="288"/>
      <c r="ES44" s="288"/>
      <c r="ET44" s="288"/>
      <c r="EU44" s="288"/>
      <c r="EV44" s="288"/>
      <c r="EW44" s="288"/>
      <c r="EX44" s="288"/>
      <c r="EY44" s="288"/>
      <c r="EZ44" s="288"/>
      <c r="FA44" s="288"/>
      <c r="FB44" s="288"/>
      <c r="FC44" s="288"/>
      <c r="FD44" s="288"/>
      <c r="FE44" s="288"/>
      <c r="FF44" s="288"/>
      <c r="FG44" s="288"/>
      <c r="FH44" s="288"/>
      <c r="FI44" s="288"/>
      <c r="FJ44" s="288"/>
      <c r="FK44" s="288"/>
      <c r="FL44" s="288"/>
      <c r="FM44" s="288"/>
      <c r="FN44" s="288"/>
      <c r="FO44" s="288"/>
      <c r="FP44" s="288"/>
      <c r="FQ44" s="288"/>
      <c r="FR44" s="288"/>
      <c r="FS44" s="288"/>
      <c r="FT44" s="288"/>
      <c r="FU44" s="288"/>
      <c r="FV44" s="288"/>
      <c r="FW44" s="288"/>
      <c r="FX44" s="288"/>
      <c r="FY44" s="288"/>
      <c r="FZ44" s="288"/>
      <c r="GA44" s="288"/>
      <c r="GB44" s="288"/>
      <c r="GC44" s="288"/>
      <c r="GD44" s="288"/>
      <c r="GE44" s="288"/>
      <c r="GF44" s="288"/>
      <c r="GG44" s="288"/>
      <c r="GH44" s="288"/>
      <c r="GI44" s="288"/>
      <c r="GJ44" s="288"/>
      <c r="GK44" s="288"/>
      <c r="GL44" s="288"/>
      <c r="GM44" s="288"/>
      <c r="GN44" s="288"/>
      <c r="GO44" s="288"/>
      <c r="GP44" s="288"/>
      <c r="GQ44" s="288"/>
    </row>
    <row r="45" spans="1:199" s="302" customFormat="1" ht="12" customHeight="1" x14ac:dyDescent="0.25">
      <c r="A45" s="287" t="s">
        <v>335</v>
      </c>
      <c r="B45" s="295" t="s">
        <v>332</v>
      </c>
      <c r="C45" s="289" t="s">
        <v>273</v>
      </c>
      <c r="D45" s="295" t="s">
        <v>332</v>
      </c>
      <c r="E45" s="289" t="s">
        <v>273</v>
      </c>
      <c r="F45" s="295" t="s">
        <v>332</v>
      </c>
      <c r="G45" s="289" t="s">
        <v>273</v>
      </c>
      <c r="H45" s="295" t="s">
        <v>332</v>
      </c>
      <c r="I45" s="289" t="s">
        <v>273</v>
      </c>
      <c r="J45" s="295" t="s">
        <v>332</v>
      </c>
      <c r="K45" s="289" t="s">
        <v>273</v>
      </c>
      <c r="L45" s="295" t="s">
        <v>332</v>
      </c>
      <c r="M45" s="289" t="s">
        <v>273</v>
      </c>
      <c r="N45" s="295" t="s">
        <v>332</v>
      </c>
      <c r="O45" s="289" t="s">
        <v>273</v>
      </c>
      <c r="P45" s="295" t="s">
        <v>332</v>
      </c>
      <c r="Q45" s="289" t="s">
        <v>273</v>
      </c>
      <c r="R45" s="295" t="s">
        <v>332</v>
      </c>
      <c r="S45" s="289" t="s">
        <v>273</v>
      </c>
      <c r="T45" s="295" t="s">
        <v>332</v>
      </c>
      <c r="U45" s="289" t="s">
        <v>273</v>
      </c>
      <c r="V45" s="295" t="s">
        <v>332</v>
      </c>
      <c r="W45" s="289" t="s">
        <v>273</v>
      </c>
      <c r="X45" s="295" t="s">
        <v>332</v>
      </c>
      <c r="Y45" s="289" t="s">
        <v>273</v>
      </c>
      <c r="Z45" s="295" t="s">
        <v>332</v>
      </c>
      <c r="AA45" s="289" t="s">
        <v>273</v>
      </c>
      <c r="AB45" s="295" t="s">
        <v>332</v>
      </c>
      <c r="AC45" s="289" t="s">
        <v>273</v>
      </c>
      <c r="AD45" s="295" t="s">
        <v>332</v>
      </c>
      <c r="AE45" s="289"/>
      <c r="AF45" s="295" t="s">
        <v>332</v>
      </c>
      <c r="AG45" s="289"/>
      <c r="AH45" s="295" t="s">
        <v>332</v>
      </c>
      <c r="AI45" s="289"/>
      <c r="AJ45" s="295" t="s">
        <v>332</v>
      </c>
      <c r="AK45" s="289"/>
      <c r="AL45" s="295" t="s">
        <v>332</v>
      </c>
      <c r="AM45" s="289"/>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8"/>
      <c r="BR45" s="288"/>
      <c r="BS45" s="288"/>
      <c r="BT45" s="288"/>
      <c r="BU45" s="288"/>
      <c r="BV45" s="288"/>
      <c r="BW45" s="288"/>
      <c r="BX45" s="288"/>
      <c r="BY45" s="288"/>
      <c r="BZ45" s="288"/>
      <c r="CA45" s="288"/>
      <c r="CB45" s="288"/>
      <c r="CC45" s="288"/>
      <c r="CD45" s="288"/>
      <c r="CE45" s="288"/>
      <c r="CF45" s="288"/>
      <c r="CG45" s="288"/>
      <c r="CH45" s="288"/>
      <c r="CI45" s="288"/>
      <c r="CJ45" s="288"/>
      <c r="CK45" s="288"/>
      <c r="CL45" s="288"/>
      <c r="CM45" s="288"/>
      <c r="CN45" s="288"/>
      <c r="CO45" s="288"/>
      <c r="CP45" s="288"/>
      <c r="CQ45" s="288"/>
      <c r="CR45" s="288"/>
      <c r="CS45" s="288"/>
      <c r="CT45" s="288"/>
      <c r="CU45" s="288"/>
      <c r="CV45" s="288"/>
      <c r="CW45" s="288"/>
      <c r="CX45" s="288"/>
      <c r="CY45" s="288"/>
      <c r="CZ45" s="288"/>
      <c r="DA45" s="288"/>
      <c r="DB45" s="288"/>
      <c r="DC45" s="288"/>
      <c r="DD45" s="288"/>
      <c r="DE45" s="288"/>
      <c r="DF45" s="288"/>
      <c r="DG45" s="288"/>
      <c r="DH45" s="288"/>
      <c r="DI45" s="288"/>
      <c r="DJ45" s="288"/>
      <c r="DK45" s="288"/>
      <c r="DL45" s="288"/>
      <c r="DM45" s="288"/>
      <c r="DN45" s="288"/>
      <c r="DO45" s="288"/>
      <c r="DP45" s="288"/>
      <c r="DQ45" s="288"/>
      <c r="DR45" s="288"/>
      <c r="DS45" s="288"/>
      <c r="DT45" s="288"/>
      <c r="DU45" s="288"/>
      <c r="DV45" s="288"/>
      <c r="DW45" s="288"/>
      <c r="DX45" s="288"/>
      <c r="DY45" s="288"/>
      <c r="DZ45" s="288"/>
      <c r="EA45" s="288"/>
      <c r="EB45" s="288"/>
      <c r="EC45" s="288"/>
      <c r="ED45" s="288"/>
      <c r="EE45" s="288"/>
      <c r="EF45" s="288"/>
      <c r="EG45" s="288"/>
      <c r="EH45" s="288"/>
      <c r="EI45" s="288"/>
      <c r="EJ45" s="288"/>
      <c r="EK45" s="288"/>
      <c r="EL45" s="288"/>
      <c r="EM45" s="288"/>
      <c r="EN45" s="288"/>
      <c r="EO45" s="288"/>
      <c r="EP45" s="288"/>
      <c r="EQ45" s="288"/>
      <c r="ER45" s="288"/>
      <c r="ES45" s="288"/>
      <c r="ET45" s="288"/>
      <c r="EU45" s="288"/>
      <c r="EV45" s="288"/>
      <c r="EW45" s="288"/>
      <c r="EX45" s="288"/>
      <c r="EY45" s="288"/>
      <c r="EZ45" s="288"/>
      <c r="FA45" s="288"/>
      <c r="FB45" s="288"/>
      <c r="FC45" s="288"/>
      <c r="FD45" s="288"/>
      <c r="FE45" s="288"/>
      <c r="FF45" s="288"/>
      <c r="FG45" s="288"/>
      <c r="FH45" s="288"/>
      <c r="FI45" s="288"/>
      <c r="FJ45" s="288"/>
      <c r="FK45" s="288"/>
      <c r="FL45" s="288"/>
      <c r="FM45" s="288"/>
      <c r="FN45" s="288"/>
      <c r="FO45" s="288"/>
      <c r="FP45" s="288"/>
      <c r="FQ45" s="288"/>
      <c r="FR45" s="288"/>
      <c r="FS45" s="288"/>
      <c r="FT45" s="288"/>
      <c r="FU45" s="288"/>
      <c r="FV45" s="288"/>
      <c r="FW45" s="288"/>
      <c r="FX45" s="288"/>
      <c r="FY45" s="288"/>
      <c r="FZ45" s="288"/>
      <c r="GA45" s="288"/>
      <c r="GB45" s="288"/>
      <c r="GC45" s="288"/>
      <c r="GD45" s="288"/>
      <c r="GE45" s="288"/>
      <c r="GF45" s="288"/>
      <c r="GG45" s="288"/>
      <c r="GH45" s="288"/>
      <c r="GI45" s="288"/>
      <c r="GJ45" s="288"/>
      <c r="GK45" s="288"/>
      <c r="GL45" s="288"/>
      <c r="GM45" s="288"/>
      <c r="GN45" s="288"/>
      <c r="GO45" s="288"/>
      <c r="GP45" s="288"/>
      <c r="GQ45" s="288"/>
    </row>
    <row r="46" spans="1:199" s="302" customFormat="1" ht="12" customHeight="1" x14ac:dyDescent="0.25">
      <c r="A46" s="287" t="s">
        <v>336</v>
      </c>
      <c r="B46" s="295" t="s">
        <v>332</v>
      </c>
      <c r="C46" s="289" t="s">
        <v>273</v>
      </c>
      <c r="D46" s="295" t="s">
        <v>332</v>
      </c>
      <c r="E46" s="289" t="s">
        <v>273</v>
      </c>
      <c r="F46" s="295" t="s">
        <v>332</v>
      </c>
      <c r="G46" s="289" t="s">
        <v>273</v>
      </c>
      <c r="H46" s="295" t="s">
        <v>332</v>
      </c>
      <c r="I46" s="289" t="s">
        <v>273</v>
      </c>
      <c r="J46" s="295" t="s">
        <v>332</v>
      </c>
      <c r="K46" s="289" t="s">
        <v>273</v>
      </c>
      <c r="L46" s="295" t="s">
        <v>332</v>
      </c>
      <c r="M46" s="289" t="s">
        <v>273</v>
      </c>
      <c r="N46" s="295" t="s">
        <v>332</v>
      </c>
      <c r="O46" s="289" t="s">
        <v>273</v>
      </c>
      <c r="P46" s="295" t="s">
        <v>332</v>
      </c>
      <c r="Q46" s="289" t="s">
        <v>273</v>
      </c>
      <c r="R46" s="295" t="s">
        <v>332</v>
      </c>
      <c r="S46" s="289" t="s">
        <v>273</v>
      </c>
      <c r="T46" s="295" t="s">
        <v>332</v>
      </c>
      <c r="U46" s="289" t="s">
        <v>273</v>
      </c>
      <c r="V46" s="295" t="s">
        <v>332</v>
      </c>
      <c r="W46" s="289" t="s">
        <v>273</v>
      </c>
      <c r="X46" s="295" t="s">
        <v>332</v>
      </c>
      <c r="Y46" s="289" t="s">
        <v>273</v>
      </c>
      <c r="Z46" s="295" t="s">
        <v>332</v>
      </c>
      <c r="AA46" s="289" t="s">
        <v>273</v>
      </c>
      <c r="AB46" s="295" t="s">
        <v>332</v>
      </c>
      <c r="AC46" s="289" t="s">
        <v>273</v>
      </c>
      <c r="AD46" s="295" t="s">
        <v>332</v>
      </c>
      <c r="AE46" s="289"/>
      <c r="AF46" s="295" t="s">
        <v>332</v>
      </c>
      <c r="AG46" s="289"/>
      <c r="AH46" s="295" t="s">
        <v>332</v>
      </c>
      <c r="AI46" s="289"/>
      <c r="AJ46" s="295" t="s">
        <v>332</v>
      </c>
      <c r="AK46" s="289"/>
      <c r="AL46" s="295" t="s">
        <v>332</v>
      </c>
      <c r="AM46" s="289"/>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8"/>
      <c r="BR46" s="288"/>
      <c r="BS46" s="288"/>
      <c r="BT46" s="288"/>
      <c r="BU46" s="288"/>
      <c r="BV46" s="288"/>
      <c r="BW46" s="288"/>
      <c r="BX46" s="288"/>
      <c r="BY46" s="288"/>
      <c r="BZ46" s="288"/>
      <c r="CA46" s="288"/>
      <c r="CB46" s="288"/>
      <c r="CC46" s="288"/>
      <c r="CD46" s="288"/>
      <c r="CE46" s="288"/>
      <c r="CF46" s="288"/>
      <c r="CG46" s="288"/>
      <c r="CH46" s="288"/>
      <c r="CI46" s="288"/>
      <c r="CJ46" s="288"/>
      <c r="CK46" s="288"/>
      <c r="CL46" s="288"/>
      <c r="CM46" s="288"/>
      <c r="CN46" s="288"/>
      <c r="CO46" s="288"/>
      <c r="CP46" s="288"/>
      <c r="CQ46" s="288"/>
      <c r="CR46" s="288"/>
      <c r="CS46" s="288"/>
      <c r="CT46" s="288"/>
      <c r="CU46" s="288"/>
      <c r="CV46" s="288"/>
      <c r="CW46" s="288"/>
      <c r="CX46" s="288"/>
      <c r="CY46" s="288"/>
      <c r="CZ46" s="288"/>
      <c r="DA46" s="288"/>
      <c r="DB46" s="288"/>
      <c r="DC46" s="288"/>
      <c r="DD46" s="288"/>
      <c r="DE46" s="288"/>
      <c r="DF46" s="288"/>
      <c r="DG46" s="288"/>
      <c r="DH46" s="288"/>
      <c r="DI46" s="288"/>
      <c r="DJ46" s="288"/>
      <c r="DK46" s="288"/>
      <c r="DL46" s="288"/>
      <c r="DM46" s="288"/>
      <c r="DN46" s="288"/>
      <c r="DO46" s="288"/>
      <c r="DP46" s="288"/>
      <c r="DQ46" s="288"/>
      <c r="DR46" s="288"/>
      <c r="DS46" s="288"/>
      <c r="DT46" s="288"/>
      <c r="DU46" s="288"/>
      <c r="DV46" s="288"/>
      <c r="DW46" s="288"/>
      <c r="DX46" s="288"/>
      <c r="DY46" s="288"/>
      <c r="DZ46" s="288"/>
      <c r="EA46" s="288"/>
      <c r="EB46" s="288"/>
      <c r="EC46" s="288"/>
      <c r="ED46" s="288"/>
      <c r="EE46" s="288"/>
      <c r="EF46" s="288"/>
      <c r="EG46" s="288"/>
      <c r="EH46" s="288"/>
      <c r="EI46" s="288"/>
      <c r="EJ46" s="288"/>
      <c r="EK46" s="288"/>
      <c r="EL46" s="288"/>
      <c r="EM46" s="288"/>
      <c r="EN46" s="288"/>
      <c r="EO46" s="288"/>
      <c r="EP46" s="288"/>
      <c r="EQ46" s="288"/>
      <c r="ER46" s="288"/>
      <c r="ES46" s="288"/>
      <c r="ET46" s="288"/>
      <c r="EU46" s="288"/>
      <c r="EV46" s="288"/>
      <c r="EW46" s="288"/>
      <c r="EX46" s="288"/>
      <c r="EY46" s="288"/>
      <c r="EZ46" s="288"/>
      <c r="FA46" s="288"/>
      <c r="FB46" s="288"/>
      <c r="FC46" s="288"/>
      <c r="FD46" s="288"/>
      <c r="FE46" s="288"/>
      <c r="FF46" s="288"/>
      <c r="FG46" s="288"/>
      <c r="FH46" s="288"/>
      <c r="FI46" s="288"/>
      <c r="FJ46" s="288"/>
      <c r="FK46" s="288"/>
      <c r="FL46" s="288"/>
      <c r="FM46" s="288"/>
      <c r="FN46" s="288"/>
      <c r="FO46" s="288"/>
      <c r="FP46" s="288"/>
      <c r="FQ46" s="288"/>
      <c r="FR46" s="288"/>
      <c r="FS46" s="288"/>
      <c r="FT46" s="288"/>
      <c r="FU46" s="288"/>
      <c r="FV46" s="288"/>
      <c r="FW46" s="288"/>
      <c r="FX46" s="288"/>
      <c r="FY46" s="288"/>
      <c r="FZ46" s="288"/>
      <c r="GA46" s="288"/>
      <c r="GB46" s="288"/>
      <c r="GC46" s="288"/>
      <c r="GD46" s="288"/>
      <c r="GE46" s="288"/>
      <c r="GF46" s="288"/>
      <c r="GG46" s="288"/>
      <c r="GH46" s="288"/>
      <c r="GI46" s="288"/>
      <c r="GJ46" s="288"/>
      <c r="GK46" s="288"/>
      <c r="GL46" s="288"/>
      <c r="GM46" s="288"/>
      <c r="GN46" s="288"/>
      <c r="GO46" s="288"/>
      <c r="GP46" s="288"/>
      <c r="GQ46" s="288"/>
    </row>
    <row r="47" spans="1:199" s="302" customFormat="1" ht="12" customHeight="1" x14ac:dyDescent="0.25">
      <c r="A47" s="287" t="s">
        <v>337</v>
      </c>
      <c r="B47" s="295" t="s">
        <v>332</v>
      </c>
      <c r="C47" s="289" t="s">
        <v>273</v>
      </c>
      <c r="D47" s="295" t="s">
        <v>332</v>
      </c>
      <c r="E47" s="289" t="s">
        <v>273</v>
      </c>
      <c r="F47" s="295" t="s">
        <v>332</v>
      </c>
      <c r="G47" s="289" t="s">
        <v>273</v>
      </c>
      <c r="H47" s="295" t="s">
        <v>332</v>
      </c>
      <c r="I47" s="289" t="s">
        <v>273</v>
      </c>
      <c r="J47" s="295" t="s">
        <v>332</v>
      </c>
      <c r="K47" s="289" t="s">
        <v>273</v>
      </c>
      <c r="L47" s="295" t="s">
        <v>332</v>
      </c>
      <c r="M47" s="289" t="s">
        <v>273</v>
      </c>
      <c r="N47" s="295" t="s">
        <v>332</v>
      </c>
      <c r="O47" s="289" t="s">
        <v>273</v>
      </c>
      <c r="P47" s="295" t="s">
        <v>332</v>
      </c>
      <c r="Q47" s="289" t="s">
        <v>273</v>
      </c>
      <c r="R47" s="295" t="s">
        <v>332</v>
      </c>
      <c r="S47" s="289" t="s">
        <v>273</v>
      </c>
      <c r="T47" s="295" t="s">
        <v>332</v>
      </c>
      <c r="U47" s="289" t="s">
        <v>273</v>
      </c>
      <c r="V47" s="295" t="s">
        <v>332</v>
      </c>
      <c r="W47" s="289" t="s">
        <v>273</v>
      </c>
      <c r="X47" s="295" t="s">
        <v>332</v>
      </c>
      <c r="Y47" s="289" t="s">
        <v>273</v>
      </c>
      <c r="Z47" s="295" t="s">
        <v>332</v>
      </c>
      <c r="AA47" s="289" t="s">
        <v>273</v>
      </c>
      <c r="AB47" s="295" t="s">
        <v>332</v>
      </c>
      <c r="AC47" s="289" t="s">
        <v>273</v>
      </c>
      <c r="AD47" s="295" t="s">
        <v>332</v>
      </c>
      <c r="AE47" s="289"/>
      <c r="AF47" s="295" t="s">
        <v>332</v>
      </c>
      <c r="AG47" s="289"/>
      <c r="AH47" s="295" t="s">
        <v>332</v>
      </c>
      <c r="AI47" s="289"/>
      <c r="AJ47" s="295" t="s">
        <v>332</v>
      </c>
      <c r="AK47" s="289"/>
      <c r="AL47" s="295" t="s">
        <v>332</v>
      </c>
      <c r="AM47" s="289"/>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8"/>
      <c r="BR47" s="288"/>
      <c r="BS47" s="288"/>
      <c r="BT47" s="288"/>
      <c r="BU47" s="288"/>
      <c r="BV47" s="288"/>
      <c r="BW47" s="288"/>
      <c r="BX47" s="288"/>
      <c r="BY47" s="288"/>
      <c r="BZ47" s="288"/>
      <c r="CA47" s="288"/>
      <c r="CB47" s="288"/>
      <c r="CC47" s="288"/>
      <c r="CD47" s="288"/>
      <c r="CE47" s="288"/>
      <c r="CF47" s="288"/>
      <c r="CG47" s="288"/>
      <c r="CH47" s="288"/>
      <c r="CI47" s="288"/>
      <c r="CJ47" s="288"/>
      <c r="CK47" s="288"/>
      <c r="CL47" s="288"/>
      <c r="CM47" s="288"/>
      <c r="CN47" s="288"/>
      <c r="CO47" s="288"/>
      <c r="CP47" s="288"/>
      <c r="CQ47" s="288"/>
      <c r="CR47" s="288"/>
      <c r="CS47" s="288"/>
      <c r="CT47" s="288"/>
      <c r="CU47" s="288"/>
      <c r="CV47" s="288"/>
      <c r="CW47" s="288"/>
      <c r="CX47" s="288"/>
      <c r="CY47" s="288"/>
      <c r="CZ47" s="288"/>
      <c r="DA47" s="288"/>
      <c r="DB47" s="288"/>
      <c r="DC47" s="288"/>
      <c r="DD47" s="288"/>
      <c r="DE47" s="288"/>
      <c r="DF47" s="288"/>
      <c r="DG47" s="288"/>
      <c r="DH47" s="288"/>
      <c r="DI47" s="288"/>
      <c r="DJ47" s="288"/>
      <c r="DK47" s="288"/>
      <c r="DL47" s="288"/>
      <c r="DM47" s="288"/>
      <c r="DN47" s="288"/>
      <c r="DO47" s="288"/>
      <c r="DP47" s="288"/>
      <c r="DQ47" s="288"/>
      <c r="DR47" s="288"/>
      <c r="DS47" s="288"/>
      <c r="DT47" s="288"/>
      <c r="DU47" s="288"/>
      <c r="DV47" s="288"/>
      <c r="DW47" s="288"/>
      <c r="DX47" s="288"/>
      <c r="DY47" s="288"/>
      <c r="DZ47" s="288"/>
      <c r="EA47" s="288"/>
      <c r="EB47" s="288"/>
      <c r="EC47" s="288"/>
      <c r="ED47" s="288"/>
      <c r="EE47" s="288"/>
      <c r="EF47" s="288"/>
      <c r="EG47" s="288"/>
      <c r="EH47" s="288"/>
      <c r="EI47" s="288"/>
      <c r="EJ47" s="288"/>
      <c r="EK47" s="288"/>
      <c r="EL47" s="288"/>
      <c r="EM47" s="288"/>
      <c r="EN47" s="288"/>
      <c r="EO47" s="288"/>
      <c r="EP47" s="288"/>
      <c r="EQ47" s="288"/>
      <c r="ER47" s="288"/>
      <c r="ES47" s="288"/>
      <c r="ET47" s="288"/>
      <c r="EU47" s="288"/>
      <c r="EV47" s="288"/>
      <c r="EW47" s="288"/>
      <c r="EX47" s="288"/>
      <c r="EY47" s="288"/>
      <c r="EZ47" s="288"/>
      <c r="FA47" s="288"/>
      <c r="FB47" s="288"/>
      <c r="FC47" s="288"/>
      <c r="FD47" s="288"/>
      <c r="FE47" s="288"/>
      <c r="FF47" s="288"/>
      <c r="FG47" s="288"/>
      <c r="FH47" s="288"/>
      <c r="FI47" s="288"/>
      <c r="FJ47" s="288"/>
      <c r="FK47" s="288"/>
      <c r="FL47" s="288"/>
      <c r="FM47" s="288"/>
      <c r="FN47" s="288"/>
      <c r="FO47" s="288"/>
      <c r="FP47" s="288"/>
      <c r="FQ47" s="288"/>
      <c r="FR47" s="288"/>
      <c r="FS47" s="288"/>
      <c r="FT47" s="288"/>
      <c r="FU47" s="288"/>
      <c r="FV47" s="288"/>
      <c r="FW47" s="288"/>
      <c r="FX47" s="288"/>
      <c r="FY47" s="288"/>
      <c r="FZ47" s="288"/>
      <c r="GA47" s="288"/>
      <c r="GB47" s="288"/>
      <c r="GC47" s="288"/>
      <c r="GD47" s="288"/>
      <c r="GE47" s="288"/>
      <c r="GF47" s="288"/>
      <c r="GG47" s="288"/>
      <c r="GH47" s="288"/>
      <c r="GI47" s="288"/>
      <c r="GJ47" s="288"/>
      <c r="GK47" s="288"/>
      <c r="GL47" s="288"/>
      <c r="GM47" s="288"/>
      <c r="GN47" s="288"/>
      <c r="GO47" s="288"/>
      <c r="GP47" s="288"/>
      <c r="GQ47" s="288"/>
    </row>
    <row r="48" spans="1:199" s="302" customFormat="1" ht="12" customHeight="1" x14ac:dyDescent="0.25">
      <c r="A48" s="287" t="s">
        <v>338</v>
      </c>
      <c r="B48" s="295" t="s">
        <v>332</v>
      </c>
      <c r="C48" s="289" t="s">
        <v>273</v>
      </c>
      <c r="D48" s="295" t="s">
        <v>332</v>
      </c>
      <c r="E48" s="289" t="s">
        <v>273</v>
      </c>
      <c r="F48" s="295" t="s">
        <v>332</v>
      </c>
      <c r="G48" s="289" t="s">
        <v>273</v>
      </c>
      <c r="H48" s="295" t="s">
        <v>332</v>
      </c>
      <c r="I48" s="289" t="s">
        <v>273</v>
      </c>
      <c r="J48" s="295" t="s">
        <v>332</v>
      </c>
      <c r="K48" s="289" t="s">
        <v>273</v>
      </c>
      <c r="L48" s="295" t="s">
        <v>332</v>
      </c>
      <c r="M48" s="289" t="s">
        <v>273</v>
      </c>
      <c r="N48" s="295" t="s">
        <v>332</v>
      </c>
      <c r="O48" s="289" t="s">
        <v>273</v>
      </c>
      <c r="P48" s="295" t="s">
        <v>332</v>
      </c>
      <c r="Q48" s="289" t="s">
        <v>273</v>
      </c>
      <c r="R48" s="295" t="s">
        <v>332</v>
      </c>
      <c r="S48" s="289" t="s">
        <v>273</v>
      </c>
      <c r="T48" s="295" t="s">
        <v>332</v>
      </c>
      <c r="U48" s="289" t="s">
        <v>273</v>
      </c>
      <c r="V48" s="295" t="s">
        <v>332</v>
      </c>
      <c r="W48" s="289" t="s">
        <v>273</v>
      </c>
      <c r="X48" s="295" t="s">
        <v>332</v>
      </c>
      <c r="Y48" s="289" t="s">
        <v>273</v>
      </c>
      <c r="Z48" s="295" t="s">
        <v>332</v>
      </c>
      <c r="AA48" s="289" t="s">
        <v>273</v>
      </c>
      <c r="AB48" s="295" t="s">
        <v>332</v>
      </c>
      <c r="AC48" s="289" t="s">
        <v>273</v>
      </c>
      <c r="AD48" s="295" t="s">
        <v>332</v>
      </c>
      <c r="AE48" s="289"/>
      <c r="AF48" s="295" t="s">
        <v>332</v>
      </c>
      <c r="AG48" s="289"/>
      <c r="AH48" s="295" t="s">
        <v>332</v>
      </c>
      <c r="AI48" s="289"/>
      <c r="AJ48" s="295" t="s">
        <v>332</v>
      </c>
      <c r="AK48" s="289"/>
      <c r="AL48" s="295" t="s">
        <v>332</v>
      </c>
      <c r="AM48" s="289"/>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8"/>
      <c r="BR48" s="288"/>
      <c r="BS48" s="288"/>
      <c r="BT48" s="288"/>
      <c r="BU48" s="288"/>
      <c r="BV48" s="288"/>
      <c r="BW48" s="288"/>
      <c r="BX48" s="288"/>
      <c r="BY48" s="288"/>
      <c r="BZ48" s="288"/>
      <c r="CA48" s="288"/>
      <c r="CB48" s="288"/>
      <c r="CC48" s="288"/>
      <c r="CD48" s="288"/>
      <c r="CE48" s="288"/>
      <c r="CF48" s="288"/>
      <c r="CG48" s="288"/>
      <c r="CH48" s="288"/>
      <c r="CI48" s="288"/>
      <c r="CJ48" s="288"/>
      <c r="CK48" s="288"/>
      <c r="CL48" s="288"/>
      <c r="CM48" s="288"/>
      <c r="CN48" s="288"/>
      <c r="CO48" s="288"/>
      <c r="CP48" s="288"/>
      <c r="CQ48" s="288"/>
      <c r="CR48" s="288"/>
      <c r="CS48" s="288"/>
      <c r="CT48" s="288"/>
      <c r="CU48" s="288"/>
      <c r="CV48" s="288"/>
      <c r="CW48" s="288"/>
      <c r="CX48" s="288"/>
      <c r="CY48" s="288"/>
      <c r="CZ48" s="288"/>
      <c r="DA48" s="288"/>
      <c r="DB48" s="288"/>
      <c r="DC48" s="288"/>
      <c r="DD48" s="288"/>
      <c r="DE48" s="288"/>
      <c r="DF48" s="288"/>
      <c r="DG48" s="288"/>
      <c r="DH48" s="288"/>
      <c r="DI48" s="288"/>
      <c r="DJ48" s="288"/>
      <c r="DK48" s="288"/>
      <c r="DL48" s="288"/>
      <c r="DM48" s="288"/>
      <c r="DN48" s="288"/>
      <c r="DO48" s="288"/>
      <c r="DP48" s="288"/>
      <c r="DQ48" s="288"/>
      <c r="DR48" s="288"/>
      <c r="DS48" s="288"/>
      <c r="DT48" s="288"/>
      <c r="DU48" s="288"/>
      <c r="DV48" s="288"/>
      <c r="DW48" s="288"/>
      <c r="DX48" s="288"/>
      <c r="DY48" s="288"/>
      <c r="DZ48" s="288"/>
      <c r="EA48" s="288"/>
      <c r="EB48" s="288"/>
      <c r="EC48" s="288"/>
      <c r="ED48" s="288"/>
      <c r="EE48" s="288"/>
      <c r="EF48" s="288"/>
      <c r="EG48" s="288"/>
      <c r="EH48" s="288"/>
      <c r="EI48" s="288"/>
      <c r="EJ48" s="288"/>
      <c r="EK48" s="288"/>
      <c r="EL48" s="288"/>
      <c r="EM48" s="288"/>
      <c r="EN48" s="288"/>
      <c r="EO48" s="288"/>
      <c r="EP48" s="288"/>
      <c r="EQ48" s="288"/>
      <c r="ER48" s="288"/>
      <c r="ES48" s="288"/>
      <c r="ET48" s="288"/>
      <c r="EU48" s="288"/>
      <c r="EV48" s="288"/>
      <c r="EW48" s="288"/>
      <c r="EX48" s="288"/>
      <c r="EY48" s="288"/>
      <c r="EZ48" s="288"/>
      <c r="FA48" s="288"/>
      <c r="FB48" s="288"/>
      <c r="FC48" s="288"/>
      <c r="FD48" s="288"/>
      <c r="FE48" s="288"/>
      <c r="FF48" s="288"/>
      <c r="FG48" s="288"/>
      <c r="FH48" s="288"/>
      <c r="FI48" s="288"/>
      <c r="FJ48" s="288"/>
      <c r="FK48" s="288"/>
      <c r="FL48" s="288"/>
      <c r="FM48" s="288"/>
      <c r="FN48" s="288"/>
      <c r="FO48" s="288"/>
      <c r="FP48" s="288"/>
      <c r="FQ48" s="288"/>
      <c r="FR48" s="288"/>
      <c r="FS48" s="288"/>
      <c r="FT48" s="288"/>
      <c r="FU48" s="288"/>
      <c r="FV48" s="288"/>
      <c r="FW48" s="288"/>
      <c r="FX48" s="288"/>
      <c r="FY48" s="288"/>
      <c r="FZ48" s="288"/>
      <c r="GA48" s="288"/>
      <c r="GB48" s="288"/>
      <c r="GC48" s="288"/>
      <c r="GD48" s="288"/>
      <c r="GE48" s="288"/>
      <c r="GF48" s="288"/>
      <c r="GG48" s="288"/>
      <c r="GH48" s="288"/>
      <c r="GI48" s="288"/>
      <c r="GJ48" s="288"/>
      <c r="GK48" s="288"/>
      <c r="GL48" s="288"/>
      <c r="GM48" s="288"/>
      <c r="GN48" s="288"/>
      <c r="GO48" s="288"/>
      <c r="GP48" s="288"/>
      <c r="GQ48" s="288"/>
    </row>
    <row r="49" spans="1:199" s="302" customFormat="1" ht="12" customHeight="1" x14ac:dyDescent="0.25">
      <c r="A49" s="287" t="s">
        <v>339</v>
      </c>
      <c r="B49" s="295" t="s">
        <v>332</v>
      </c>
      <c r="C49" s="289" t="s">
        <v>273</v>
      </c>
      <c r="D49" s="295" t="s">
        <v>332</v>
      </c>
      <c r="E49" s="289" t="s">
        <v>273</v>
      </c>
      <c r="F49" s="295" t="s">
        <v>332</v>
      </c>
      <c r="G49" s="289" t="s">
        <v>273</v>
      </c>
      <c r="H49" s="295" t="s">
        <v>332</v>
      </c>
      <c r="I49" s="289" t="s">
        <v>273</v>
      </c>
      <c r="J49" s="295" t="s">
        <v>332</v>
      </c>
      <c r="K49" s="289" t="s">
        <v>273</v>
      </c>
      <c r="L49" s="295" t="s">
        <v>332</v>
      </c>
      <c r="M49" s="289" t="s">
        <v>273</v>
      </c>
      <c r="N49" s="295" t="s">
        <v>332</v>
      </c>
      <c r="O49" s="289" t="s">
        <v>273</v>
      </c>
      <c r="P49" s="295" t="s">
        <v>332</v>
      </c>
      <c r="Q49" s="289" t="s">
        <v>273</v>
      </c>
      <c r="R49" s="295" t="s">
        <v>332</v>
      </c>
      <c r="S49" s="289" t="s">
        <v>273</v>
      </c>
      <c r="T49" s="295" t="s">
        <v>332</v>
      </c>
      <c r="U49" s="289" t="s">
        <v>273</v>
      </c>
      <c r="V49" s="295" t="s">
        <v>332</v>
      </c>
      <c r="W49" s="289" t="s">
        <v>273</v>
      </c>
      <c r="X49" s="295" t="s">
        <v>332</v>
      </c>
      <c r="Y49" s="289" t="s">
        <v>273</v>
      </c>
      <c r="Z49" s="295" t="s">
        <v>332</v>
      </c>
      <c r="AA49" s="289" t="s">
        <v>273</v>
      </c>
      <c r="AB49" s="295" t="s">
        <v>332</v>
      </c>
      <c r="AC49" s="289" t="s">
        <v>273</v>
      </c>
      <c r="AD49" s="295" t="s">
        <v>332</v>
      </c>
      <c r="AE49" s="289"/>
      <c r="AF49" s="295" t="s">
        <v>332</v>
      </c>
      <c r="AG49" s="289"/>
      <c r="AH49" s="295" t="s">
        <v>332</v>
      </c>
      <c r="AI49" s="289"/>
      <c r="AJ49" s="295" t="s">
        <v>332</v>
      </c>
      <c r="AK49" s="289"/>
      <c r="AL49" s="295" t="s">
        <v>332</v>
      </c>
      <c r="AM49" s="289"/>
      <c r="AN49" s="295"/>
      <c r="AO49" s="289"/>
      <c r="AP49" s="295"/>
      <c r="AQ49" s="289"/>
      <c r="AR49" s="287"/>
      <c r="AS49" s="289"/>
      <c r="AT49" s="287"/>
      <c r="AU49" s="289"/>
      <c r="AV49" s="287"/>
      <c r="AW49" s="289"/>
      <c r="AX49" s="287"/>
      <c r="AY49" s="289"/>
      <c r="AZ49" s="287"/>
      <c r="BA49" s="289"/>
      <c r="BB49" s="287"/>
      <c r="BC49" s="289"/>
      <c r="BD49" s="287"/>
      <c r="BE49" s="289"/>
      <c r="BF49" s="287"/>
      <c r="BG49" s="289"/>
      <c r="BH49" s="287"/>
      <c r="BI49" s="289"/>
      <c r="BJ49" s="287"/>
      <c r="BK49" s="289"/>
      <c r="BL49" s="287"/>
      <c r="BM49" s="289"/>
      <c r="BN49" s="287"/>
      <c r="BO49" s="289"/>
      <c r="BP49" s="287"/>
      <c r="BQ49" s="289"/>
      <c r="BR49" s="287"/>
      <c r="BS49" s="289"/>
      <c r="BT49" s="287"/>
      <c r="BU49" s="289"/>
      <c r="BV49" s="287"/>
      <c r="BW49" s="289"/>
      <c r="BX49" s="287"/>
      <c r="BY49" s="289"/>
      <c r="BZ49" s="287"/>
      <c r="CA49" s="289"/>
      <c r="CB49" s="287"/>
      <c r="CC49" s="289"/>
      <c r="CD49" s="287"/>
      <c r="CE49" s="289"/>
      <c r="CF49" s="287"/>
      <c r="CG49" s="289"/>
      <c r="CH49" s="287"/>
      <c r="CI49" s="289"/>
      <c r="CJ49" s="287"/>
      <c r="CK49" s="289"/>
      <c r="CL49" s="287"/>
      <c r="CM49" s="289"/>
      <c r="CN49" s="287"/>
      <c r="CO49" s="289"/>
      <c r="CP49" s="287"/>
      <c r="CQ49" s="289"/>
      <c r="CR49" s="287"/>
      <c r="CS49" s="289"/>
      <c r="CT49" s="287"/>
      <c r="CU49" s="289"/>
      <c r="CV49" s="287"/>
      <c r="CW49" s="289"/>
      <c r="CX49" s="295"/>
      <c r="CY49" s="289"/>
      <c r="CZ49" s="295"/>
      <c r="DA49" s="289"/>
      <c r="DB49" s="295"/>
      <c r="DC49" s="289"/>
      <c r="DD49" s="295"/>
      <c r="DE49" s="289"/>
      <c r="DF49" s="295"/>
      <c r="DG49" s="289"/>
      <c r="DH49" s="295"/>
      <c r="DI49" s="289"/>
      <c r="DJ49" s="295"/>
      <c r="DK49" s="289"/>
      <c r="DL49" s="295"/>
      <c r="DM49" s="289"/>
      <c r="DN49" s="295"/>
      <c r="DO49" s="289"/>
      <c r="DP49" s="295"/>
      <c r="DQ49" s="289"/>
      <c r="DR49" s="295"/>
      <c r="DS49" s="289"/>
      <c r="DT49" s="287"/>
      <c r="DU49" s="289"/>
      <c r="DV49" s="287"/>
      <c r="DW49" s="289"/>
      <c r="DX49" s="287"/>
      <c r="DY49" s="289"/>
      <c r="DZ49" s="287"/>
      <c r="EA49" s="289"/>
      <c r="EB49" s="287"/>
      <c r="EC49" s="289"/>
      <c r="ED49" s="287"/>
      <c r="EE49" s="289"/>
      <c r="EF49" s="287"/>
      <c r="EG49" s="289"/>
      <c r="EH49" s="287"/>
      <c r="EI49" s="289"/>
      <c r="EJ49" s="287"/>
      <c r="EK49" s="289"/>
      <c r="EL49" s="287"/>
      <c r="EM49" s="289"/>
      <c r="EN49" s="287"/>
      <c r="EO49" s="289"/>
      <c r="EP49" s="287"/>
      <c r="EQ49" s="289"/>
      <c r="ER49" s="287"/>
      <c r="ES49" s="289"/>
      <c r="ET49" s="287"/>
      <c r="EU49" s="289"/>
      <c r="EV49" s="287"/>
      <c r="EW49" s="289"/>
      <c r="EX49" s="287"/>
      <c r="EY49" s="289"/>
      <c r="EZ49" s="287"/>
      <c r="FA49" s="289"/>
      <c r="FB49" s="287"/>
      <c r="FC49" s="289"/>
      <c r="FD49" s="287"/>
      <c r="FE49" s="289"/>
      <c r="FF49" s="287"/>
      <c r="FG49" s="289"/>
      <c r="FH49" s="287"/>
      <c r="FI49" s="289"/>
      <c r="FJ49" s="287"/>
      <c r="FK49" s="289"/>
      <c r="FL49" s="287"/>
      <c r="FM49" s="289"/>
      <c r="FN49" s="287"/>
      <c r="FO49" s="289"/>
      <c r="FP49" s="287"/>
      <c r="FQ49" s="289"/>
      <c r="FR49" s="287"/>
      <c r="FS49" s="289"/>
      <c r="FT49" s="287"/>
      <c r="FU49" s="289"/>
      <c r="FV49" s="287"/>
      <c r="FW49" s="289"/>
      <c r="FX49" s="287"/>
      <c r="FY49" s="289"/>
      <c r="FZ49" s="287"/>
      <c r="GA49" s="289"/>
      <c r="GB49" s="287"/>
      <c r="GC49" s="289"/>
      <c r="GD49" s="287"/>
      <c r="GE49" s="289"/>
      <c r="GF49" s="287"/>
      <c r="GG49" s="289"/>
      <c r="GH49" s="287"/>
      <c r="GI49" s="289"/>
      <c r="GJ49" s="287"/>
      <c r="GK49" s="289"/>
      <c r="GL49" s="287"/>
      <c r="GM49" s="289"/>
      <c r="GN49" s="287"/>
      <c r="GO49" s="289"/>
      <c r="GP49" s="287"/>
      <c r="GQ49" s="289"/>
    </row>
    <row r="50" spans="1:199" s="302" customFormat="1" ht="12" customHeight="1" x14ac:dyDescent="0.25">
      <c r="A50" s="287" t="s">
        <v>340</v>
      </c>
      <c r="B50" s="295" t="s">
        <v>332</v>
      </c>
      <c r="C50" s="289" t="s">
        <v>273</v>
      </c>
      <c r="D50" s="295" t="s">
        <v>332</v>
      </c>
      <c r="E50" s="289" t="s">
        <v>273</v>
      </c>
      <c r="F50" s="295" t="s">
        <v>332</v>
      </c>
      <c r="G50" s="289" t="s">
        <v>273</v>
      </c>
      <c r="H50" s="295" t="s">
        <v>332</v>
      </c>
      <c r="I50" s="289" t="s">
        <v>273</v>
      </c>
      <c r="J50" s="295" t="s">
        <v>332</v>
      </c>
      <c r="K50" s="289" t="s">
        <v>273</v>
      </c>
      <c r="L50" s="295" t="s">
        <v>332</v>
      </c>
      <c r="M50" s="289" t="s">
        <v>273</v>
      </c>
      <c r="N50" s="295" t="s">
        <v>332</v>
      </c>
      <c r="O50" s="289" t="s">
        <v>273</v>
      </c>
      <c r="P50" s="295" t="s">
        <v>332</v>
      </c>
      <c r="Q50" s="289" t="s">
        <v>273</v>
      </c>
      <c r="R50" s="295" t="s">
        <v>332</v>
      </c>
      <c r="S50" s="289" t="s">
        <v>273</v>
      </c>
      <c r="T50" s="295" t="s">
        <v>332</v>
      </c>
      <c r="U50" s="289" t="s">
        <v>273</v>
      </c>
      <c r="V50" s="295" t="s">
        <v>332</v>
      </c>
      <c r="W50" s="289" t="s">
        <v>273</v>
      </c>
      <c r="X50" s="295" t="s">
        <v>332</v>
      </c>
      <c r="Y50" s="289" t="s">
        <v>273</v>
      </c>
      <c r="Z50" s="295" t="s">
        <v>332</v>
      </c>
      <c r="AA50" s="289" t="s">
        <v>273</v>
      </c>
      <c r="AB50" s="295" t="s">
        <v>332</v>
      </c>
      <c r="AC50" s="289" t="s">
        <v>273</v>
      </c>
      <c r="AD50" s="295" t="s">
        <v>332</v>
      </c>
      <c r="AE50" s="289"/>
      <c r="AF50" s="295" t="s">
        <v>332</v>
      </c>
      <c r="AG50" s="289"/>
      <c r="AH50" s="295" t="s">
        <v>332</v>
      </c>
      <c r="AI50" s="289"/>
      <c r="AJ50" s="295" t="s">
        <v>332</v>
      </c>
      <c r="AK50" s="289"/>
      <c r="AL50" s="295" t="s">
        <v>332</v>
      </c>
      <c r="AM50" s="289"/>
      <c r="AN50" s="295"/>
      <c r="AO50" s="289"/>
      <c r="AP50" s="295"/>
      <c r="AQ50" s="289"/>
      <c r="AR50" s="287"/>
      <c r="AS50" s="289"/>
      <c r="AT50" s="287"/>
      <c r="AU50" s="289"/>
      <c r="AV50" s="287"/>
      <c r="AW50" s="289"/>
      <c r="AX50" s="287"/>
      <c r="AY50" s="289"/>
      <c r="AZ50" s="287"/>
      <c r="BA50" s="289"/>
      <c r="BB50" s="287"/>
      <c r="BC50" s="289"/>
      <c r="BD50" s="287"/>
      <c r="BE50" s="289"/>
      <c r="BF50" s="287"/>
      <c r="BG50" s="289"/>
      <c r="BH50" s="287"/>
      <c r="BI50" s="289"/>
      <c r="BJ50" s="287"/>
      <c r="BK50" s="289"/>
      <c r="BL50" s="287"/>
      <c r="BM50" s="289"/>
      <c r="BN50" s="287"/>
      <c r="BO50" s="289"/>
      <c r="BP50" s="287"/>
      <c r="BQ50" s="289"/>
      <c r="BR50" s="287"/>
      <c r="BS50" s="289"/>
      <c r="BT50" s="287"/>
      <c r="BU50" s="289"/>
      <c r="BV50" s="287"/>
      <c r="BW50" s="289"/>
      <c r="BX50" s="287"/>
      <c r="BY50" s="289"/>
      <c r="BZ50" s="287"/>
      <c r="CA50" s="289"/>
      <c r="CB50" s="287"/>
      <c r="CC50" s="289"/>
      <c r="CD50" s="287"/>
      <c r="CE50" s="289"/>
      <c r="CF50" s="287"/>
      <c r="CG50" s="289"/>
      <c r="CH50" s="287"/>
      <c r="CI50" s="289"/>
      <c r="CJ50" s="287"/>
      <c r="CK50" s="289"/>
      <c r="CL50" s="287"/>
      <c r="CM50" s="289"/>
      <c r="CN50" s="287"/>
      <c r="CO50" s="289"/>
      <c r="CP50" s="287"/>
      <c r="CQ50" s="289"/>
      <c r="CR50" s="287"/>
      <c r="CS50" s="289"/>
      <c r="CT50" s="287"/>
      <c r="CU50" s="289"/>
      <c r="CV50" s="287"/>
      <c r="CW50" s="289"/>
      <c r="CX50" s="295"/>
      <c r="CY50" s="289"/>
      <c r="CZ50" s="295"/>
      <c r="DA50" s="289"/>
      <c r="DB50" s="295"/>
      <c r="DC50" s="289"/>
      <c r="DD50" s="295"/>
      <c r="DE50" s="289"/>
      <c r="DF50" s="295"/>
      <c r="DG50" s="289"/>
      <c r="DH50" s="295"/>
      <c r="DI50" s="289"/>
      <c r="DJ50" s="295"/>
      <c r="DK50" s="289"/>
      <c r="DL50" s="295"/>
      <c r="DM50" s="289"/>
      <c r="DN50" s="295"/>
      <c r="DO50" s="289"/>
      <c r="DP50" s="295"/>
      <c r="DQ50" s="289"/>
      <c r="DR50" s="295"/>
      <c r="DS50" s="289"/>
      <c r="DT50" s="287"/>
      <c r="DU50" s="289"/>
      <c r="DV50" s="287"/>
      <c r="DW50" s="289"/>
      <c r="DX50" s="287"/>
      <c r="DY50" s="289"/>
      <c r="DZ50" s="287"/>
      <c r="EA50" s="289"/>
      <c r="EB50" s="287"/>
      <c r="EC50" s="289"/>
      <c r="ED50" s="287"/>
      <c r="EE50" s="289"/>
      <c r="EF50" s="287"/>
      <c r="EG50" s="289"/>
      <c r="EH50" s="287"/>
      <c r="EI50" s="289"/>
      <c r="EJ50" s="287"/>
      <c r="EK50" s="289"/>
      <c r="EL50" s="287"/>
      <c r="EM50" s="289"/>
      <c r="EN50" s="287"/>
      <c r="EO50" s="289"/>
      <c r="EP50" s="287"/>
      <c r="EQ50" s="289"/>
      <c r="ER50" s="287"/>
      <c r="ES50" s="289"/>
      <c r="ET50" s="287"/>
      <c r="EU50" s="289"/>
      <c r="EV50" s="287"/>
      <c r="EW50" s="289"/>
      <c r="EX50" s="287"/>
      <c r="EY50" s="289"/>
      <c r="EZ50" s="287"/>
      <c r="FA50" s="289"/>
      <c r="FB50" s="287"/>
      <c r="FC50" s="289"/>
      <c r="FD50" s="287"/>
      <c r="FE50" s="289"/>
      <c r="FF50" s="287"/>
      <c r="FG50" s="289"/>
      <c r="FH50" s="287"/>
      <c r="FI50" s="289"/>
      <c r="FJ50" s="287"/>
      <c r="FK50" s="289"/>
      <c r="FL50" s="287"/>
      <c r="FM50" s="289"/>
      <c r="FN50" s="287"/>
      <c r="FO50" s="289"/>
      <c r="FP50" s="287"/>
      <c r="FQ50" s="289"/>
      <c r="FR50" s="287"/>
      <c r="FS50" s="289"/>
      <c r="FT50" s="287"/>
      <c r="FU50" s="289"/>
      <c r="FV50" s="287"/>
      <c r="FW50" s="289"/>
      <c r="FX50" s="287"/>
      <c r="FY50" s="289"/>
      <c r="FZ50" s="287"/>
      <c r="GA50" s="289"/>
      <c r="GB50" s="287"/>
      <c r="GC50" s="289"/>
      <c r="GD50" s="287"/>
      <c r="GE50" s="289"/>
      <c r="GF50" s="287"/>
      <c r="GG50" s="289"/>
      <c r="GH50" s="287"/>
      <c r="GI50" s="289"/>
      <c r="GJ50" s="287"/>
      <c r="GK50" s="289"/>
      <c r="GL50" s="287"/>
      <c r="GM50" s="289"/>
      <c r="GN50" s="287"/>
      <c r="GO50" s="289"/>
      <c r="GP50" s="287"/>
      <c r="GQ50" s="289"/>
    </row>
    <row r="51" spans="1:199" s="302" customFormat="1" ht="12" customHeight="1" x14ac:dyDescent="0.25">
      <c r="A51" s="287" t="s">
        <v>341</v>
      </c>
      <c r="B51" s="295" t="s">
        <v>332</v>
      </c>
      <c r="C51" s="289" t="s">
        <v>273</v>
      </c>
      <c r="D51" s="295" t="s">
        <v>332</v>
      </c>
      <c r="E51" s="289" t="s">
        <v>273</v>
      </c>
      <c r="F51" s="295" t="s">
        <v>332</v>
      </c>
      <c r="G51" s="289" t="s">
        <v>273</v>
      </c>
      <c r="H51" s="295" t="s">
        <v>332</v>
      </c>
      <c r="I51" s="289" t="s">
        <v>273</v>
      </c>
      <c r="J51" s="295" t="s">
        <v>332</v>
      </c>
      <c r="K51" s="289" t="s">
        <v>273</v>
      </c>
      <c r="L51" s="295" t="s">
        <v>332</v>
      </c>
      <c r="M51" s="289" t="s">
        <v>273</v>
      </c>
      <c r="N51" s="295" t="s">
        <v>332</v>
      </c>
      <c r="O51" s="289" t="s">
        <v>273</v>
      </c>
      <c r="P51" s="295" t="s">
        <v>332</v>
      </c>
      <c r="Q51" s="289" t="s">
        <v>273</v>
      </c>
      <c r="R51" s="295" t="s">
        <v>332</v>
      </c>
      <c r="S51" s="289" t="s">
        <v>273</v>
      </c>
      <c r="T51" s="295" t="s">
        <v>332</v>
      </c>
      <c r="U51" s="289" t="s">
        <v>273</v>
      </c>
      <c r="V51" s="295" t="s">
        <v>332</v>
      </c>
      <c r="W51" s="289" t="s">
        <v>273</v>
      </c>
      <c r="X51" s="295" t="s">
        <v>332</v>
      </c>
      <c r="Y51" s="289" t="s">
        <v>273</v>
      </c>
      <c r="Z51" s="295" t="s">
        <v>332</v>
      </c>
      <c r="AA51" s="289" t="s">
        <v>273</v>
      </c>
      <c r="AB51" s="295" t="s">
        <v>332</v>
      </c>
      <c r="AC51" s="289" t="s">
        <v>273</v>
      </c>
      <c r="AD51" s="295" t="s">
        <v>332</v>
      </c>
      <c r="AE51" s="289"/>
      <c r="AF51" s="295" t="s">
        <v>332</v>
      </c>
      <c r="AG51" s="289"/>
      <c r="AH51" s="295" t="s">
        <v>332</v>
      </c>
      <c r="AI51" s="289"/>
      <c r="AJ51" s="295" t="s">
        <v>332</v>
      </c>
      <c r="AK51" s="289"/>
      <c r="AL51" s="295" t="s">
        <v>332</v>
      </c>
      <c r="AM51" s="289"/>
      <c r="AN51" s="295"/>
      <c r="AO51" s="289"/>
      <c r="AP51" s="295"/>
      <c r="AQ51" s="289"/>
      <c r="AR51" s="287"/>
      <c r="AS51" s="289"/>
      <c r="AT51" s="287"/>
      <c r="AU51" s="289"/>
      <c r="AV51" s="287"/>
      <c r="AW51" s="289"/>
      <c r="AX51" s="287"/>
      <c r="AY51" s="289"/>
      <c r="AZ51" s="287"/>
      <c r="BA51" s="289"/>
      <c r="BB51" s="287"/>
      <c r="BC51" s="289"/>
      <c r="BD51" s="287"/>
      <c r="BE51" s="289"/>
      <c r="BF51" s="287"/>
      <c r="BG51" s="289"/>
      <c r="BH51" s="287"/>
      <c r="BI51" s="289"/>
      <c r="BJ51" s="287"/>
      <c r="BK51" s="289"/>
      <c r="BL51" s="287"/>
      <c r="BM51" s="289"/>
      <c r="BN51" s="287"/>
      <c r="BO51" s="289"/>
      <c r="BP51" s="287"/>
      <c r="BQ51" s="289"/>
      <c r="BR51" s="287"/>
      <c r="BS51" s="289"/>
      <c r="BT51" s="287"/>
      <c r="BU51" s="289"/>
      <c r="BV51" s="287"/>
      <c r="BW51" s="289"/>
      <c r="BX51" s="287"/>
      <c r="BY51" s="289"/>
      <c r="BZ51" s="287"/>
      <c r="CA51" s="289"/>
      <c r="CB51" s="287"/>
      <c r="CC51" s="289"/>
      <c r="CD51" s="287"/>
      <c r="CE51" s="289"/>
      <c r="CF51" s="287"/>
      <c r="CG51" s="289"/>
      <c r="CH51" s="287"/>
      <c r="CI51" s="289"/>
      <c r="CJ51" s="287"/>
      <c r="CK51" s="289"/>
      <c r="CL51" s="287"/>
      <c r="CM51" s="289"/>
      <c r="CN51" s="287"/>
      <c r="CO51" s="289"/>
      <c r="CP51" s="287"/>
      <c r="CQ51" s="289"/>
      <c r="CR51" s="287"/>
      <c r="CS51" s="289"/>
      <c r="CT51" s="287"/>
      <c r="CU51" s="289"/>
      <c r="CV51" s="287"/>
      <c r="CW51" s="289"/>
      <c r="CX51" s="295"/>
      <c r="CY51" s="289"/>
      <c r="CZ51" s="295"/>
      <c r="DA51" s="289"/>
      <c r="DB51" s="295"/>
      <c r="DC51" s="289"/>
      <c r="DD51" s="295"/>
      <c r="DE51" s="289"/>
      <c r="DF51" s="295"/>
      <c r="DG51" s="289"/>
      <c r="DH51" s="295"/>
      <c r="DI51" s="289"/>
      <c r="DJ51" s="295"/>
      <c r="DK51" s="289"/>
      <c r="DL51" s="295"/>
      <c r="DM51" s="289"/>
      <c r="DN51" s="295"/>
      <c r="DO51" s="289"/>
      <c r="DP51" s="295"/>
      <c r="DQ51" s="289"/>
      <c r="DR51" s="295"/>
      <c r="DS51" s="289"/>
      <c r="DT51" s="287"/>
      <c r="DU51" s="289"/>
      <c r="DV51" s="287"/>
      <c r="DW51" s="289"/>
      <c r="DX51" s="287"/>
      <c r="DY51" s="289"/>
      <c r="DZ51" s="287"/>
      <c r="EA51" s="289"/>
      <c r="EB51" s="287"/>
      <c r="EC51" s="289"/>
      <c r="ED51" s="287"/>
      <c r="EE51" s="289"/>
      <c r="EF51" s="287"/>
      <c r="EG51" s="289"/>
      <c r="EH51" s="287"/>
      <c r="EI51" s="289"/>
      <c r="EJ51" s="287"/>
      <c r="EK51" s="289"/>
      <c r="EL51" s="287"/>
      <c r="EM51" s="289"/>
      <c r="EN51" s="287"/>
      <c r="EO51" s="289"/>
      <c r="EP51" s="287"/>
      <c r="EQ51" s="289"/>
      <c r="ER51" s="287"/>
      <c r="ES51" s="289"/>
      <c r="ET51" s="287"/>
      <c r="EU51" s="289"/>
      <c r="EV51" s="287"/>
      <c r="EW51" s="289"/>
      <c r="EX51" s="287"/>
      <c r="EY51" s="289"/>
      <c r="EZ51" s="287"/>
      <c r="FA51" s="289"/>
      <c r="FB51" s="287"/>
      <c r="FC51" s="289"/>
      <c r="FD51" s="287"/>
      <c r="FE51" s="289"/>
      <c r="FF51" s="287"/>
      <c r="FG51" s="289"/>
      <c r="FH51" s="287"/>
      <c r="FI51" s="289"/>
      <c r="FJ51" s="287"/>
      <c r="FK51" s="289"/>
      <c r="FL51" s="287"/>
      <c r="FM51" s="289"/>
      <c r="FN51" s="287"/>
      <c r="FO51" s="289"/>
      <c r="FP51" s="287"/>
      <c r="FQ51" s="289"/>
      <c r="FR51" s="287"/>
      <c r="FS51" s="289"/>
      <c r="FT51" s="287"/>
      <c r="FU51" s="289"/>
      <c r="FV51" s="287"/>
      <c r="FW51" s="289"/>
      <c r="FX51" s="287"/>
      <c r="FY51" s="289"/>
      <c r="FZ51" s="287"/>
      <c r="GA51" s="289"/>
      <c r="GB51" s="287"/>
      <c r="GC51" s="289"/>
      <c r="GD51" s="287"/>
      <c r="GE51" s="289"/>
      <c r="GF51" s="287"/>
      <c r="GG51" s="289"/>
      <c r="GH51" s="287"/>
      <c r="GI51" s="289"/>
      <c r="GJ51" s="287"/>
      <c r="GK51" s="289"/>
      <c r="GL51" s="287"/>
      <c r="GM51" s="289"/>
      <c r="GN51" s="287"/>
      <c r="GO51" s="289"/>
      <c r="GP51" s="287"/>
      <c r="GQ51" s="289"/>
    </row>
    <row r="52" spans="1:199" s="302" customFormat="1" ht="12" customHeight="1" x14ac:dyDescent="0.25">
      <c r="A52" s="287" t="s">
        <v>342</v>
      </c>
      <c r="B52" s="295">
        <v>2880</v>
      </c>
      <c r="C52" s="289" t="s">
        <v>273</v>
      </c>
      <c r="D52" s="295">
        <v>240</v>
      </c>
      <c r="E52" s="289" t="s">
        <v>273</v>
      </c>
      <c r="F52" s="295">
        <v>162</v>
      </c>
      <c r="G52" s="289" t="s">
        <v>273</v>
      </c>
      <c r="H52" s="295">
        <v>2</v>
      </c>
      <c r="I52" s="289" t="s">
        <v>273</v>
      </c>
      <c r="J52" s="295">
        <v>1348</v>
      </c>
      <c r="K52" s="289" t="s">
        <v>273</v>
      </c>
      <c r="L52" s="295">
        <v>4632</v>
      </c>
      <c r="M52" s="289" t="s">
        <v>273</v>
      </c>
      <c r="N52" s="295">
        <v>19270</v>
      </c>
      <c r="O52" s="289" t="s">
        <v>273</v>
      </c>
      <c r="P52" s="295">
        <v>4889</v>
      </c>
      <c r="Q52" s="289" t="s">
        <v>273</v>
      </c>
      <c r="R52" s="295">
        <v>257</v>
      </c>
      <c r="S52" s="289" t="s">
        <v>273</v>
      </c>
      <c r="T52" s="295">
        <v>2</v>
      </c>
      <c r="U52" s="289" t="s">
        <v>273</v>
      </c>
      <c r="V52" s="295">
        <v>11530</v>
      </c>
      <c r="W52" s="289" t="s">
        <v>273</v>
      </c>
      <c r="X52" s="295">
        <v>35948</v>
      </c>
      <c r="Y52" s="289" t="s">
        <v>273</v>
      </c>
      <c r="Z52" s="295">
        <v>2824</v>
      </c>
      <c r="AA52" s="289" t="s">
        <v>273</v>
      </c>
      <c r="AB52" s="295">
        <v>1319663</v>
      </c>
      <c r="AC52" s="289" t="s">
        <v>273</v>
      </c>
      <c r="AD52" s="295">
        <v>217205</v>
      </c>
      <c r="AE52" s="289"/>
      <c r="AF52" s="295">
        <v>30969</v>
      </c>
      <c r="AG52" s="289"/>
      <c r="AH52" s="295">
        <v>68</v>
      </c>
      <c r="AI52" s="289"/>
      <c r="AJ52" s="295">
        <v>645498</v>
      </c>
      <c r="AK52" s="289"/>
      <c r="AL52" s="295">
        <v>2213403</v>
      </c>
      <c r="AM52" s="289"/>
      <c r="AN52" s="295"/>
      <c r="AO52" s="289"/>
      <c r="AP52" s="295"/>
      <c r="AQ52" s="289"/>
      <c r="AR52" s="287"/>
      <c r="AS52" s="289"/>
      <c r="AT52" s="287"/>
      <c r="AU52" s="289"/>
      <c r="AV52" s="287"/>
      <c r="AW52" s="289"/>
      <c r="AX52" s="287"/>
      <c r="AY52" s="289"/>
      <c r="AZ52" s="287"/>
      <c r="BA52" s="289"/>
      <c r="BB52" s="287"/>
      <c r="BC52" s="289"/>
      <c r="BD52" s="287"/>
      <c r="BE52" s="289"/>
      <c r="BF52" s="287"/>
      <c r="BG52" s="289"/>
      <c r="BH52" s="287"/>
      <c r="BI52" s="289"/>
      <c r="BJ52" s="287"/>
      <c r="BK52" s="289"/>
      <c r="BL52" s="287"/>
      <c r="BM52" s="289"/>
      <c r="BN52" s="287"/>
      <c r="BO52" s="289"/>
      <c r="BP52" s="287"/>
      <c r="BQ52" s="289"/>
      <c r="BR52" s="287"/>
      <c r="BS52" s="289"/>
      <c r="BT52" s="287"/>
      <c r="BU52" s="289"/>
      <c r="BV52" s="287"/>
      <c r="BW52" s="289"/>
      <c r="BX52" s="287"/>
      <c r="BY52" s="289"/>
      <c r="BZ52" s="287"/>
      <c r="CA52" s="289"/>
      <c r="CB52" s="287"/>
      <c r="CC52" s="289"/>
      <c r="CD52" s="287"/>
      <c r="CE52" s="289"/>
      <c r="CF52" s="287"/>
      <c r="CG52" s="289"/>
      <c r="CH52" s="287"/>
      <c r="CI52" s="289"/>
      <c r="CJ52" s="287"/>
      <c r="CK52" s="289"/>
      <c r="CL52" s="287"/>
      <c r="CM52" s="289"/>
      <c r="CN52" s="287"/>
      <c r="CO52" s="289"/>
      <c r="CP52" s="287"/>
      <c r="CQ52" s="289"/>
      <c r="CR52" s="287"/>
      <c r="CS52" s="289"/>
      <c r="CT52" s="287"/>
      <c r="CU52" s="289"/>
      <c r="CV52" s="287"/>
      <c r="CW52" s="289"/>
      <c r="CX52" s="295"/>
      <c r="CY52" s="289"/>
      <c r="CZ52" s="295"/>
      <c r="DA52" s="289"/>
      <c r="DB52" s="295"/>
      <c r="DC52" s="289"/>
      <c r="DD52" s="295"/>
      <c r="DE52" s="289"/>
      <c r="DF52" s="295"/>
      <c r="DG52" s="289"/>
      <c r="DH52" s="295"/>
      <c r="DI52" s="289"/>
      <c r="DJ52" s="295"/>
      <c r="DK52" s="289"/>
      <c r="DL52" s="295"/>
      <c r="DM52" s="289"/>
      <c r="DN52" s="295"/>
      <c r="DO52" s="289"/>
      <c r="DP52" s="295"/>
      <c r="DQ52" s="289"/>
      <c r="DR52" s="295"/>
      <c r="DS52" s="289"/>
      <c r="DT52" s="287"/>
      <c r="DU52" s="289"/>
      <c r="DV52" s="287"/>
      <c r="DW52" s="289"/>
      <c r="DX52" s="287"/>
      <c r="DY52" s="289"/>
      <c r="DZ52" s="287"/>
      <c r="EA52" s="289"/>
      <c r="EB52" s="287"/>
      <c r="EC52" s="289"/>
      <c r="ED52" s="287"/>
      <c r="EE52" s="289"/>
      <c r="EF52" s="287"/>
      <c r="EG52" s="289"/>
      <c r="EH52" s="287"/>
      <c r="EI52" s="289"/>
      <c r="EJ52" s="287"/>
      <c r="EK52" s="289"/>
      <c r="EL52" s="287"/>
      <c r="EM52" s="289"/>
      <c r="EN52" s="287"/>
      <c r="EO52" s="289"/>
      <c r="EP52" s="287"/>
      <c r="EQ52" s="289"/>
      <c r="ER52" s="287"/>
      <c r="ES52" s="289"/>
      <c r="ET52" s="287"/>
      <c r="EU52" s="289"/>
      <c r="EV52" s="287"/>
      <c r="EW52" s="289"/>
      <c r="EX52" s="287"/>
      <c r="EY52" s="289"/>
      <c r="EZ52" s="287"/>
      <c r="FA52" s="289"/>
      <c r="FB52" s="287"/>
      <c r="FC52" s="289"/>
      <c r="FD52" s="287"/>
      <c r="FE52" s="289"/>
      <c r="FF52" s="287"/>
      <c r="FG52" s="289"/>
      <c r="FH52" s="287"/>
      <c r="FI52" s="289"/>
      <c r="FJ52" s="287"/>
      <c r="FK52" s="289"/>
      <c r="FL52" s="287"/>
      <c r="FM52" s="289"/>
      <c r="FN52" s="287"/>
      <c r="FO52" s="289"/>
      <c r="FP52" s="287"/>
      <c r="FQ52" s="289"/>
      <c r="FR52" s="287"/>
      <c r="FS52" s="289"/>
      <c r="FT52" s="287"/>
      <c r="FU52" s="289"/>
      <c r="FV52" s="287"/>
      <c r="FW52" s="289"/>
      <c r="FX52" s="287"/>
      <c r="FY52" s="289"/>
      <c r="FZ52" s="287"/>
      <c r="GA52" s="289"/>
      <c r="GB52" s="287"/>
      <c r="GC52" s="289"/>
      <c r="GD52" s="287"/>
      <c r="GE52" s="289"/>
      <c r="GF52" s="287"/>
      <c r="GG52" s="289"/>
      <c r="GH52" s="287"/>
      <c r="GI52" s="289"/>
      <c r="GJ52" s="287"/>
      <c r="GK52" s="289"/>
      <c r="GL52" s="287"/>
      <c r="GM52" s="289"/>
      <c r="GN52" s="287"/>
      <c r="GO52" s="289"/>
      <c r="GP52" s="287"/>
      <c r="GQ52" s="289"/>
    </row>
    <row r="53" spans="1:199" s="302" customFormat="1" ht="12" customHeight="1" x14ac:dyDescent="0.25">
      <c r="A53" s="287" t="s">
        <v>343</v>
      </c>
      <c r="B53" s="295" t="s">
        <v>332</v>
      </c>
      <c r="C53" s="289" t="s">
        <v>273</v>
      </c>
      <c r="D53" s="295" t="s">
        <v>332</v>
      </c>
      <c r="E53" s="289" t="s">
        <v>273</v>
      </c>
      <c r="F53" s="295" t="s">
        <v>332</v>
      </c>
      <c r="G53" s="289" t="s">
        <v>273</v>
      </c>
      <c r="H53" s="295" t="s">
        <v>332</v>
      </c>
      <c r="I53" s="289" t="s">
        <v>273</v>
      </c>
      <c r="J53" s="295" t="s">
        <v>332</v>
      </c>
      <c r="K53" s="289" t="s">
        <v>273</v>
      </c>
      <c r="L53" s="295" t="s">
        <v>332</v>
      </c>
      <c r="M53" s="289" t="s">
        <v>273</v>
      </c>
      <c r="N53" s="295" t="s">
        <v>332</v>
      </c>
      <c r="O53" s="289" t="s">
        <v>273</v>
      </c>
      <c r="P53" s="295" t="s">
        <v>332</v>
      </c>
      <c r="Q53" s="289" t="s">
        <v>273</v>
      </c>
      <c r="R53" s="295" t="s">
        <v>332</v>
      </c>
      <c r="S53" s="289" t="s">
        <v>273</v>
      </c>
      <c r="T53" s="295" t="s">
        <v>332</v>
      </c>
      <c r="U53" s="289" t="s">
        <v>273</v>
      </c>
      <c r="V53" s="295" t="s">
        <v>332</v>
      </c>
      <c r="W53" s="289" t="s">
        <v>273</v>
      </c>
      <c r="X53" s="295" t="s">
        <v>332</v>
      </c>
      <c r="Y53" s="289" t="s">
        <v>273</v>
      </c>
      <c r="Z53" s="295" t="s">
        <v>332</v>
      </c>
      <c r="AA53" s="289" t="s">
        <v>273</v>
      </c>
      <c r="AB53" s="295" t="s">
        <v>332</v>
      </c>
      <c r="AC53" s="289" t="s">
        <v>273</v>
      </c>
      <c r="AD53" s="295" t="s">
        <v>332</v>
      </c>
      <c r="AE53" s="289"/>
      <c r="AF53" s="295" t="s">
        <v>332</v>
      </c>
      <c r="AG53" s="289"/>
      <c r="AH53" s="295" t="s">
        <v>332</v>
      </c>
      <c r="AI53" s="289"/>
      <c r="AJ53" s="295" t="s">
        <v>332</v>
      </c>
      <c r="AK53" s="289"/>
      <c r="AL53" s="295" t="s">
        <v>332</v>
      </c>
      <c r="AM53" s="289"/>
      <c r="AN53" s="295"/>
      <c r="AO53" s="289"/>
      <c r="AP53" s="295"/>
      <c r="AQ53" s="289"/>
      <c r="AR53" s="287"/>
      <c r="AS53" s="289"/>
      <c r="AT53" s="287"/>
      <c r="AU53" s="289"/>
      <c r="AV53" s="287"/>
      <c r="AW53" s="289"/>
      <c r="AX53" s="287"/>
      <c r="AY53" s="289"/>
      <c r="AZ53" s="287"/>
      <c r="BA53" s="289"/>
      <c r="BB53" s="287"/>
      <c r="BC53" s="289"/>
      <c r="BD53" s="287"/>
      <c r="BE53" s="289"/>
      <c r="BF53" s="287"/>
      <c r="BG53" s="289"/>
      <c r="BH53" s="287"/>
      <c r="BI53" s="289"/>
      <c r="BJ53" s="287"/>
      <c r="BK53" s="289"/>
      <c r="BL53" s="287"/>
      <c r="BM53" s="289"/>
      <c r="BN53" s="287"/>
      <c r="BO53" s="289"/>
      <c r="BP53" s="287"/>
      <c r="BQ53" s="289"/>
      <c r="BR53" s="287"/>
      <c r="BS53" s="289"/>
      <c r="BT53" s="287"/>
      <c r="BU53" s="289"/>
      <c r="BV53" s="287"/>
      <c r="BW53" s="289"/>
      <c r="BX53" s="287"/>
      <c r="BY53" s="289"/>
      <c r="BZ53" s="287"/>
      <c r="CA53" s="289"/>
      <c r="CB53" s="287"/>
      <c r="CC53" s="289"/>
      <c r="CD53" s="287"/>
      <c r="CE53" s="289"/>
      <c r="CF53" s="287"/>
      <c r="CG53" s="289"/>
      <c r="CH53" s="287"/>
      <c r="CI53" s="289"/>
      <c r="CJ53" s="287"/>
      <c r="CK53" s="289"/>
      <c r="CL53" s="287"/>
      <c r="CM53" s="289"/>
      <c r="CN53" s="287"/>
      <c r="CO53" s="289"/>
      <c r="CP53" s="287"/>
      <c r="CQ53" s="289"/>
      <c r="CR53" s="287"/>
      <c r="CS53" s="289"/>
      <c r="CT53" s="287"/>
      <c r="CU53" s="289"/>
      <c r="CV53" s="287"/>
      <c r="CW53" s="289"/>
      <c r="CX53" s="295"/>
      <c r="CY53" s="289"/>
      <c r="CZ53" s="295"/>
      <c r="DA53" s="289"/>
      <c r="DB53" s="295"/>
      <c r="DC53" s="289"/>
      <c r="DD53" s="295"/>
      <c r="DE53" s="289"/>
      <c r="DF53" s="295"/>
      <c r="DG53" s="289"/>
      <c r="DH53" s="295"/>
      <c r="DI53" s="289"/>
      <c r="DJ53" s="295"/>
      <c r="DK53" s="289"/>
      <c r="DL53" s="295"/>
      <c r="DM53" s="289"/>
      <c r="DN53" s="295"/>
      <c r="DO53" s="289"/>
      <c r="DP53" s="295"/>
      <c r="DQ53" s="289"/>
      <c r="DR53" s="295"/>
      <c r="DS53" s="289"/>
      <c r="DT53" s="287"/>
      <c r="DU53" s="289"/>
      <c r="DV53" s="287"/>
      <c r="DW53" s="289"/>
      <c r="DX53" s="287"/>
      <c r="DY53" s="289"/>
      <c r="DZ53" s="287"/>
      <c r="EA53" s="289"/>
      <c r="EB53" s="287"/>
      <c r="EC53" s="289"/>
      <c r="ED53" s="287"/>
      <c r="EE53" s="289"/>
      <c r="EF53" s="287"/>
      <c r="EG53" s="289"/>
      <c r="EH53" s="287"/>
      <c r="EI53" s="289"/>
      <c r="EJ53" s="287"/>
      <c r="EK53" s="289"/>
      <c r="EL53" s="287"/>
      <c r="EM53" s="289"/>
      <c r="EN53" s="287"/>
      <c r="EO53" s="289"/>
      <c r="EP53" s="287"/>
      <c r="EQ53" s="289"/>
      <c r="ER53" s="287"/>
      <c r="ES53" s="289"/>
      <c r="ET53" s="287"/>
      <c r="EU53" s="289"/>
      <c r="EV53" s="287"/>
      <c r="EW53" s="289"/>
      <c r="EX53" s="287"/>
      <c r="EY53" s="289"/>
      <c r="EZ53" s="287"/>
      <c r="FA53" s="289"/>
      <c r="FB53" s="287"/>
      <c r="FC53" s="289"/>
      <c r="FD53" s="287"/>
      <c r="FE53" s="289"/>
      <c r="FF53" s="287"/>
      <c r="FG53" s="289"/>
      <c r="FH53" s="287"/>
      <c r="FI53" s="289"/>
      <c r="FJ53" s="287"/>
      <c r="FK53" s="289"/>
      <c r="FL53" s="287"/>
      <c r="FM53" s="289"/>
      <c r="FN53" s="287"/>
      <c r="FO53" s="289"/>
      <c r="FP53" s="287"/>
      <c r="FQ53" s="289"/>
      <c r="FR53" s="287"/>
      <c r="FS53" s="289"/>
      <c r="FT53" s="287"/>
      <c r="FU53" s="289"/>
      <c r="FV53" s="287"/>
      <c r="FW53" s="289"/>
      <c r="FX53" s="287"/>
      <c r="FY53" s="289"/>
      <c r="FZ53" s="287"/>
      <c r="GA53" s="289"/>
      <c r="GB53" s="287"/>
      <c r="GC53" s="289"/>
      <c r="GD53" s="287"/>
      <c r="GE53" s="289"/>
      <c r="GF53" s="287"/>
      <c r="GG53" s="289"/>
      <c r="GH53" s="287"/>
      <c r="GI53" s="289"/>
      <c r="GJ53" s="287"/>
      <c r="GK53" s="289"/>
      <c r="GL53" s="287"/>
      <c r="GM53" s="289"/>
      <c r="GN53" s="287"/>
      <c r="GO53" s="289"/>
      <c r="GP53" s="287"/>
      <c r="GQ53" s="289"/>
    </row>
    <row r="54" spans="1:199" s="302" customFormat="1" ht="12" customHeight="1" x14ac:dyDescent="0.25">
      <c r="A54" s="287" t="s">
        <v>344</v>
      </c>
      <c r="B54" s="295" t="s">
        <v>332</v>
      </c>
      <c r="C54" s="289" t="s">
        <v>273</v>
      </c>
      <c r="D54" s="295" t="s">
        <v>332</v>
      </c>
      <c r="E54" s="289" t="s">
        <v>273</v>
      </c>
      <c r="F54" s="295" t="s">
        <v>332</v>
      </c>
      <c r="G54" s="289" t="s">
        <v>273</v>
      </c>
      <c r="H54" s="295" t="s">
        <v>332</v>
      </c>
      <c r="I54" s="289" t="s">
        <v>273</v>
      </c>
      <c r="J54" s="295" t="s">
        <v>332</v>
      </c>
      <c r="K54" s="289" t="s">
        <v>273</v>
      </c>
      <c r="L54" s="295" t="s">
        <v>332</v>
      </c>
      <c r="M54" s="289" t="s">
        <v>273</v>
      </c>
      <c r="N54" s="295" t="s">
        <v>332</v>
      </c>
      <c r="O54" s="289" t="s">
        <v>273</v>
      </c>
      <c r="P54" s="295" t="s">
        <v>332</v>
      </c>
      <c r="Q54" s="289" t="s">
        <v>273</v>
      </c>
      <c r="R54" s="295" t="s">
        <v>332</v>
      </c>
      <c r="S54" s="289" t="s">
        <v>273</v>
      </c>
      <c r="T54" s="295" t="s">
        <v>332</v>
      </c>
      <c r="U54" s="289" t="s">
        <v>273</v>
      </c>
      <c r="V54" s="295" t="s">
        <v>332</v>
      </c>
      <c r="W54" s="289" t="s">
        <v>273</v>
      </c>
      <c r="X54" s="295" t="s">
        <v>332</v>
      </c>
      <c r="Y54" s="289" t="s">
        <v>273</v>
      </c>
      <c r="Z54" s="295" t="s">
        <v>332</v>
      </c>
      <c r="AA54" s="289" t="s">
        <v>273</v>
      </c>
      <c r="AB54" s="295" t="s">
        <v>332</v>
      </c>
      <c r="AC54" s="289" t="s">
        <v>273</v>
      </c>
      <c r="AD54" s="295" t="s">
        <v>332</v>
      </c>
      <c r="AE54" s="289"/>
      <c r="AF54" s="295" t="s">
        <v>332</v>
      </c>
      <c r="AG54" s="289"/>
      <c r="AH54" s="295" t="s">
        <v>332</v>
      </c>
      <c r="AI54" s="289"/>
      <c r="AJ54" s="295" t="s">
        <v>332</v>
      </c>
      <c r="AK54" s="289"/>
      <c r="AL54" s="295" t="s">
        <v>332</v>
      </c>
      <c r="AM54" s="289"/>
      <c r="AN54" s="295"/>
      <c r="AO54" s="289"/>
      <c r="AP54" s="295"/>
      <c r="AQ54" s="289"/>
      <c r="AR54" s="287"/>
      <c r="AS54" s="289"/>
      <c r="AT54" s="287"/>
      <c r="AU54" s="289"/>
      <c r="AV54" s="287"/>
      <c r="AW54" s="289"/>
      <c r="AX54" s="287"/>
      <c r="AY54" s="289"/>
      <c r="AZ54" s="287"/>
      <c r="BA54" s="289"/>
      <c r="BB54" s="287"/>
      <c r="BC54" s="289"/>
      <c r="BD54" s="287"/>
      <c r="BE54" s="289"/>
      <c r="BF54" s="287"/>
      <c r="BG54" s="289"/>
      <c r="BH54" s="287"/>
      <c r="BI54" s="289"/>
      <c r="BJ54" s="287"/>
      <c r="BK54" s="289"/>
      <c r="BL54" s="287"/>
      <c r="BM54" s="289"/>
      <c r="BN54" s="287"/>
      <c r="BO54" s="289"/>
      <c r="BP54" s="287"/>
      <c r="BQ54" s="289"/>
      <c r="BR54" s="287"/>
      <c r="BS54" s="289"/>
      <c r="BT54" s="287"/>
      <c r="BU54" s="289"/>
      <c r="BV54" s="287"/>
      <c r="BW54" s="289"/>
      <c r="BX54" s="287"/>
      <c r="BY54" s="289"/>
      <c r="BZ54" s="287"/>
      <c r="CA54" s="289"/>
      <c r="CB54" s="287"/>
      <c r="CC54" s="289"/>
      <c r="CD54" s="287"/>
      <c r="CE54" s="289"/>
      <c r="CF54" s="287"/>
      <c r="CG54" s="289"/>
      <c r="CH54" s="287"/>
      <c r="CI54" s="289"/>
      <c r="CJ54" s="287"/>
      <c r="CK54" s="289"/>
      <c r="CL54" s="287"/>
      <c r="CM54" s="289"/>
      <c r="CN54" s="287"/>
      <c r="CO54" s="289"/>
      <c r="CP54" s="287"/>
      <c r="CQ54" s="289"/>
      <c r="CR54" s="287"/>
      <c r="CS54" s="289"/>
      <c r="CT54" s="287"/>
      <c r="CU54" s="289"/>
      <c r="CV54" s="287"/>
      <c r="CW54" s="289"/>
      <c r="CX54" s="295"/>
      <c r="CY54" s="289"/>
      <c r="CZ54" s="295"/>
      <c r="DA54" s="289"/>
      <c r="DB54" s="295"/>
      <c r="DC54" s="289"/>
      <c r="DD54" s="295"/>
      <c r="DE54" s="289"/>
      <c r="DF54" s="295"/>
      <c r="DG54" s="289"/>
      <c r="DH54" s="295"/>
      <c r="DI54" s="289"/>
      <c r="DJ54" s="295"/>
      <c r="DK54" s="289"/>
      <c r="DL54" s="295"/>
      <c r="DM54" s="289"/>
      <c r="DN54" s="295"/>
      <c r="DO54" s="289"/>
      <c r="DP54" s="295"/>
      <c r="DQ54" s="289"/>
      <c r="DR54" s="295"/>
      <c r="DS54" s="289"/>
      <c r="DT54" s="287"/>
      <c r="DU54" s="289"/>
      <c r="DV54" s="287"/>
      <c r="DW54" s="289"/>
      <c r="DX54" s="287"/>
      <c r="DY54" s="289"/>
      <c r="DZ54" s="287"/>
      <c r="EA54" s="289"/>
      <c r="EB54" s="287"/>
      <c r="EC54" s="289"/>
      <c r="ED54" s="287"/>
      <c r="EE54" s="289"/>
      <c r="EF54" s="287"/>
      <c r="EG54" s="289"/>
      <c r="EH54" s="287"/>
      <c r="EI54" s="289"/>
      <c r="EJ54" s="287"/>
      <c r="EK54" s="289"/>
      <c r="EL54" s="287"/>
      <c r="EM54" s="289"/>
      <c r="EN54" s="287"/>
      <c r="EO54" s="289"/>
      <c r="EP54" s="287"/>
      <c r="EQ54" s="289"/>
      <c r="ER54" s="287"/>
      <c r="ES54" s="289"/>
      <c r="ET54" s="287"/>
      <c r="EU54" s="289"/>
      <c r="EV54" s="287"/>
      <c r="EW54" s="289"/>
      <c r="EX54" s="287"/>
      <c r="EY54" s="289"/>
      <c r="EZ54" s="287"/>
      <c r="FA54" s="289"/>
      <c r="FB54" s="287"/>
      <c r="FC54" s="289"/>
      <c r="FD54" s="287"/>
      <c r="FE54" s="289"/>
      <c r="FF54" s="287"/>
      <c r="FG54" s="289"/>
      <c r="FH54" s="287"/>
      <c r="FI54" s="289"/>
      <c r="FJ54" s="287"/>
      <c r="FK54" s="289"/>
      <c r="FL54" s="287"/>
      <c r="FM54" s="289"/>
      <c r="FN54" s="287"/>
      <c r="FO54" s="289"/>
      <c r="FP54" s="287"/>
      <c r="FQ54" s="289"/>
      <c r="FR54" s="287"/>
      <c r="FS54" s="289"/>
      <c r="FT54" s="287"/>
      <c r="FU54" s="289"/>
      <c r="FV54" s="287"/>
      <c r="FW54" s="289"/>
      <c r="FX54" s="287"/>
      <c r="FY54" s="289"/>
      <c r="FZ54" s="287"/>
      <c r="GA54" s="289"/>
      <c r="GB54" s="287"/>
      <c r="GC54" s="289"/>
      <c r="GD54" s="287"/>
      <c r="GE54" s="289"/>
      <c r="GF54" s="287"/>
      <c r="GG54" s="289"/>
      <c r="GH54" s="287"/>
      <c r="GI54" s="289"/>
      <c r="GJ54" s="287"/>
      <c r="GK54" s="289"/>
      <c r="GL54" s="287"/>
      <c r="GM54" s="289"/>
      <c r="GN54" s="287"/>
      <c r="GO54" s="289"/>
      <c r="GP54" s="287"/>
      <c r="GQ54" s="289"/>
    </row>
    <row r="55" spans="1:199" ht="12" customHeight="1" x14ac:dyDescent="0.25">
      <c r="B55" s="288" t="s">
        <v>273</v>
      </c>
      <c r="C55" s="289" t="s">
        <v>273</v>
      </c>
      <c r="D55" s="288" t="s">
        <v>273</v>
      </c>
      <c r="E55" s="289" t="s">
        <v>273</v>
      </c>
      <c r="F55" s="288" t="s">
        <v>273</v>
      </c>
      <c r="G55" s="289" t="s">
        <v>273</v>
      </c>
      <c r="H55" s="288" t="s">
        <v>273</v>
      </c>
      <c r="I55" s="289" t="s">
        <v>273</v>
      </c>
      <c r="J55" s="288" t="s">
        <v>273</v>
      </c>
      <c r="K55" s="289" t="s">
        <v>273</v>
      </c>
      <c r="L55" s="288" t="s">
        <v>273</v>
      </c>
      <c r="M55" s="289" t="s">
        <v>273</v>
      </c>
      <c r="N55" s="288" t="s">
        <v>273</v>
      </c>
      <c r="O55" s="289" t="s">
        <v>273</v>
      </c>
      <c r="P55" s="288" t="s">
        <v>273</v>
      </c>
      <c r="Q55" s="289" t="s">
        <v>273</v>
      </c>
      <c r="R55" s="288" t="s">
        <v>273</v>
      </c>
      <c r="S55" s="289" t="s">
        <v>273</v>
      </c>
      <c r="T55" s="288" t="s">
        <v>273</v>
      </c>
      <c r="U55" s="289" t="s">
        <v>273</v>
      </c>
      <c r="V55" s="288" t="s">
        <v>273</v>
      </c>
      <c r="W55" s="289" t="s">
        <v>273</v>
      </c>
      <c r="X55" s="288" t="s">
        <v>273</v>
      </c>
      <c r="Y55" s="289" t="s">
        <v>273</v>
      </c>
      <c r="Z55" s="288" t="s">
        <v>273</v>
      </c>
      <c r="AA55" s="289" t="s">
        <v>273</v>
      </c>
      <c r="AB55" s="288" t="s">
        <v>273</v>
      </c>
      <c r="AC55" s="289" t="s">
        <v>273</v>
      </c>
      <c r="AD55" s="288" t="s">
        <v>273</v>
      </c>
      <c r="AQ55" s="288"/>
      <c r="CY55" s="289"/>
      <c r="DA55" s="289"/>
      <c r="DC55" s="289"/>
      <c r="DE55" s="289"/>
      <c r="DG55" s="289"/>
      <c r="DI55" s="289"/>
      <c r="DK55" s="289"/>
      <c r="DM55" s="289"/>
      <c r="DO55" s="289"/>
      <c r="DQ55" s="289"/>
    </row>
    <row r="56" spans="1:199" ht="12" customHeight="1" x14ac:dyDescent="0.25">
      <c r="A56" s="301" t="s">
        <v>296</v>
      </c>
      <c r="B56" s="301" t="s">
        <v>273</v>
      </c>
      <c r="C56" s="301" t="s">
        <v>273</v>
      </c>
      <c r="D56" s="301" t="s">
        <v>273</v>
      </c>
      <c r="E56" s="301" t="s">
        <v>273</v>
      </c>
      <c r="F56" s="301" t="s">
        <v>273</v>
      </c>
      <c r="G56" s="301" t="s">
        <v>273</v>
      </c>
      <c r="H56" s="301" t="s">
        <v>273</v>
      </c>
      <c r="I56" s="301" t="s">
        <v>273</v>
      </c>
      <c r="J56" s="301" t="s">
        <v>273</v>
      </c>
      <c r="K56" s="301" t="s">
        <v>273</v>
      </c>
      <c r="L56" s="301" t="s">
        <v>273</v>
      </c>
      <c r="M56" s="301" t="s">
        <v>273</v>
      </c>
      <c r="N56" s="301" t="s">
        <v>273</v>
      </c>
      <c r="O56" s="301" t="s">
        <v>273</v>
      </c>
      <c r="P56" s="301" t="s">
        <v>273</v>
      </c>
      <c r="Q56" s="301" t="s">
        <v>273</v>
      </c>
      <c r="R56" s="301" t="s">
        <v>273</v>
      </c>
      <c r="S56" s="301" t="s">
        <v>273</v>
      </c>
      <c r="T56" s="301" t="s">
        <v>273</v>
      </c>
      <c r="U56" s="301" t="s">
        <v>273</v>
      </c>
      <c r="V56" s="301" t="s">
        <v>273</v>
      </c>
      <c r="W56" s="301" t="s">
        <v>273</v>
      </c>
      <c r="X56" s="301" t="s">
        <v>273</v>
      </c>
      <c r="Y56" s="301" t="s">
        <v>273</v>
      </c>
      <c r="Z56" s="301" t="s">
        <v>273</v>
      </c>
      <c r="AA56" s="301" t="s">
        <v>273</v>
      </c>
      <c r="AB56" s="301" t="s">
        <v>273</v>
      </c>
      <c r="AC56" s="301" t="s">
        <v>273</v>
      </c>
      <c r="AD56" s="301" t="s">
        <v>273</v>
      </c>
      <c r="AE56" s="301"/>
      <c r="AF56" s="301"/>
      <c r="AG56" s="301"/>
      <c r="AH56" s="301"/>
      <c r="AI56" s="301"/>
      <c r="AJ56" s="301"/>
      <c r="AK56" s="301"/>
      <c r="AL56" s="301"/>
      <c r="AM56" s="301"/>
      <c r="AN56" s="301"/>
      <c r="AO56" s="301"/>
      <c r="AP56" s="301"/>
      <c r="AQ56" s="303"/>
      <c r="AR56" s="303"/>
      <c r="AS56" s="303"/>
      <c r="AT56" s="303"/>
      <c r="AU56" s="303"/>
      <c r="AV56" s="303"/>
      <c r="AW56" s="303"/>
      <c r="AX56" s="303"/>
      <c r="AY56" s="303"/>
      <c r="AZ56" s="303"/>
      <c r="BA56" s="303"/>
      <c r="BB56" s="303"/>
      <c r="BC56" s="303"/>
      <c r="BD56" s="303"/>
      <c r="BE56" s="303"/>
      <c r="BF56" s="303"/>
      <c r="BG56" s="303"/>
      <c r="BH56" s="303"/>
      <c r="BI56" s="303"/>
      <c r="BJ56" s="303"/>
      <c r="BK56" s="303"/>
      <c r="BL56" s="303"/>
      <c r="BM56" s="303"/>
      <c r="BN56" s="303"/>
      <c r="BO56" s="303"/>
      <c r="BP56" s="303"/>
      <c r="BQ56" s="303"/>
      <c r="BR56" s="303"/>
      <c r="BS56" s="303"/>
      <c r="BT56" s="303"/>
      <c r="BU56" s="303"/>
      <c r="BV56" s="303"/>
      <c r="BW56" s="303"/>
      <c r="BX56" s="303"/>
      <c r="BY56" s="303"/>
      <c r="BZ56" s="303"/>
      <c r="CA56" s="303"/>
      <c r="CB56" s="303"/>
      <c r="CC56" s="303"/>
      <c r="CD56" s="303"/>
      <c r="CE56" s="303"/>
      <c r="CF56" s="303"/>
      <c r="CG56" s="303"/>
      <c r="CH56" s="303"/>
      <c r="CI56" s="303"/>
      <c r="CJ56" s="303"/>
      <c r="CK56" s="303"/>
      <c r="CL56" s="303"/>
      <c r="CM56" s="303"/>
      <c r="CN56" s="303"/>
      <c r="CO56" s="303"/>
      <c r="CP56" s="303"/>
      <c r="CQ56" s="303"/>
      <c r="CR56" s="303"/>
      <c r="CS56" s="303"/>
      <c r="CT56" s="303"/>
      <c r="CU56" s="303"/>
      <c r="CV56" s="303"/>
      <c r="CW56" s="303"/>
      <c r="CX56" s="301"/>
      <c r="CY56" s="301"/>
      <c r="CZ56" s="301"/>
      <c r="DA56" s="301"/>
      <c r="DB56" s="301"/>
      <c r="DC56" s="301"/>
      <c r="DD56" s="301"/>
      <c r="DE56" s="301"/>
      <c r="DF56" s="301"/>
      <c r="DG56" s="301"/>
      <c r="DH56" s="301"/>
      <c r="DI56" s="301"/>
      <c r="DJ56" s="301"/>
      <c r="DK56" s="301"/>
      <c r="DL56" s="301"/>
      <c r="DM56" s="301"/>
      <c r="DN56" s="301"/>
      <c r="DO56" s="301"/>
      <c r="DP56" s="301"/>
      <c r="DQ56" s="301"/>
      <c r="DR56" s="301"/>
      <c r="DS56" s="303"/>
      <c r="DT56" s="303"/>
      <c r="DU56" s="303"/>
      <c r="DV56" s="303"/>
      <c r="DW56" s="303"/>
      <c r="DX56" s="303"/>
      <c r="DY56" s="303"/>
      <c r="DZ56" s="303"/>
      <c r="EA56" s="303"/>
      <c r="EB56" s="303"/>
      <c r="EC56" s="303"/>
      <c r="ED56" s="303"/>
      <c r="EE56" s="303"/>
      <c r="EF56" s="303"/>
      <c r="EG56" s="303"/>
      <c r="EH56" s="303"/>
      <c r="EI56" s="303"/>
      <c r="EJ56" s="303"/>
      <c r="EK56" s="303"/>
      <c r="EL56" s="303"/>
      <c r="EM56" s="303"/>
      <c r="EN56" s="303"/>
      <c r="EO56" s="303"/>
      <c r="EP56" s="303"/>
      <c r="EQ56" s="303"/>
      <c r="ER56" s="303"/>
      <c r="ES56" s="303"/>
      <c r="ET56" s="303"/>
      <c r="EU56" s="303"/>
      <c r="EV56" s="303"/>
      <c r="EW56" s="303"/>
      <c r="EX56" s="303"/>
      <c r="EY56" s="303"/>
      <c r="EZ56" s="303"/>
      <c r="FA56" s="303"/>
      <c r="FB56" s="303"/>
      <c r="FC56" s="303"/>
      <c r="FD56" s="303"/>
      <c r="FE56" s="303"/>
      <c r="FF56" s="303"/>
      <c r="FG56" s="303"/>
      <c r="FH56" s="303"/>
      <c r="FI56" s="303"/>
      <c r="FJ56" s="303"/>
      <c r="FK56" s="303"/>
      <c r="FL56" s="303"/>
      <c r="FM56" s="303"/>
      <c r="FN56" s="303"/>
      <c r="FO56" s="303"/>
      <c r="FP56" s="303"/>
      <c r="FQ56" s="303"/>
      <c r="FR56" s="303"/>
      <c r="FS56" s="303"/>
      <c r="FT56" s="303"/>
      <c r="FU56" s="303"/>
      <c r="FV56" s="303"/>
      <c r="FW56" s="303"/>
      <c r="FX56" s="303"/>
      <c r="FY56" s="303"/>
      <c r="FZ56" s="303"/>
      <c r="GA56" s="303"/>
      <c r="GB56" s="303"/>
      <c r="GC56" s="303"/>
      <c r="GD56" s="303"/>
      <c r="GE56" s="303"/>
      <c r="GF56" s="303"/>
      <c r="GG56" s="303"/>
      <c r="GH56" s="303"/>
      <c r="GI56" s="303"/>
      <c r="GJ56" s="303"/>
      <c r="GK56" s="303"/>
      <c r="GL56" s="303"/>
      <c r="GM56" s="303"/>
      <c r="GN56" s="303"/>
      <c r="GO56" s="303"/>
      <c r="GP56" s="303"/>
      <c r="GQ56" s="303"/>
    </row>
    <row r="57" spans="1:199" s="302" customFormat="1" ht="12" customHeight="1" x14ac:dyDescent="0.25">
      <c r="A57" s="287" t="s">
        <v>345</v>
      </c>
      <c r="B57" s="295" t="s">
        <v>332</v>
      </c>
      <c r="C57" s="289" t="s">
        <v>273</v>
      </c>
      <c r="D57" s="295" t="s">
        <v>332</v>
      </c>
      <c r="E57" s="289" t="s">
        <v>273</v>
      </c>
      <c r="F57" s="295" t="s">
        <v>332</v>
      </c>
      <c r="G57" s="289" t="s">
        <v>273</v>
      </c>
      <c r="H57" s="295" t="s">
        <v>332</v>
      </c>
      <c r="I57" s="289" t="s">
        <v>273</v>
      </c>
      <c r="J57" s="295" t="s">
        <v>332</v>
      </c>
      <c r="K57" s="289" t="s">
        <v>273</v>
      </c>
      <c r="L57" s="295" t="s">
        <v>332</v>
      </c>
      <c r="M57" s="289" t="s">
        <v>273</v>
      </c>
      <c r="N57" s="295" t="s">
        <v>332</v>
      </c>
      <c r="O57" s="289" t="s">
        <v>273</v>
      </c>
      <c r="P57" s="295" t="s">
        <v>332</v>
      </c>
      <c r="Q57" s="289" t="s">
        <v>273</v>
      </c>
      <c r="R57" s="295" t="s">
        <v>332</v>
      </c>
      <c r="S57" s="289" t="s">
        <v>273</v>
      </c>
      <c r="T57" s="295" t="s">
        <v>332</v>
      </c>
      <c r="U57" s="289" t="s">
        <v>273</v>
      </c>
      <c r="V57" s="295" t="s">
        <v>332</v>
      </c>
      <c r="W57" s="289" t="s">
        <v>273</v>
      </c>
      <c r="X57" s="295" t="s">
        <v>332</v>
      </c>
      <c r="Y57" s="289" t="s">
        <v>273</v>
      </c>
      <c r="Z57" s="295" t="s">
        <v>332</v>
      </c>
      <c r="AA57" s="289" t="s">
        <v>273</v>
      </c>
      <c r="AB57" s="295" t="s">
        <v>332</v>
      </c>
      <c r="AC57" s="289" t="s">
        <v>273</v>
      </c>
      <c r="AD57" s="295" t="s">
        <v>332</v>
      </c>
      <c r="AE57" s="289"/>
      <c r="AF57" s="295" t="s">
        <v>332</v>
      </c>
      <c r="AG57" s="289"/>
      <c r="AH57" s="295" t="s">
        <v>332</v>
      </c>
      <c r="AI57" s="289"/>
      <c r="AJ57" s="295" t="s">
        <v>332</v>
      </c>
      <c r="AK57" s="289"/>
      <c r="AL57" s="295" t="s">
        <v>332</v>
      </c>
      <c r="AM57" s="289"/>
      <c r="AN57" s="295"/>
      <c r="AO57" s="289"/>
      <c r="AP57" s="295"/>
      <c r="AQ57" s="289"/>
      <c r="AR57" s="287"/>
      <c r="AS57" s="289"/>
      <c r="AT57" s="287"/>
      <c r="AU57" s="289"/>
      <c r="AV57" s="287"/>
      <c r="AW57" s="289"/>
      <c r="AX57" s="287"/>
      <c r="AY57" s="289"/>
      <c r="AZ57" s="287"/>
      <c r="BA57" s="289"/>
      <c r="BB57" s="287"/>
      <c r="BC57" s="289"/>
      <c r="BD57" s="287"/>
      <c r="BE57" s="289"/>
      <c r="BF57" s="287"/>
      <c r="BG57" s="289"/>
      <c r="BH57" s="287"/>
      <c r="BI57" s="289"/>
      <c r="BJ57" s="287"/>
      <c r="BK57" s="289"/>
      <c r="BL57" s="287"/>
      <c r="BM57" s="289"/>
      <c r="BN57" s="287"/>
      <c r="BO57" s="289"/>
      <c r="BP57" s="287"/>
      <c r="BQ57" s="289"/>
      <c r="BR57" s="287"/>
      <c r="BS57" s="289"/>
      <c r="BT57" s="287"/>
      <c r="BU57" s="289"/>
      <c r="BV57" s="287"/>
      <c r="BW57" s="289"/>
      <c r="BX57" s="287"/>
      <c r="BY57" s="289"/>
      <c r="BZ57" s="287"/>
      <c r="CA57" s="289"/>
      <c r="CB57" s="287"/>
      <c r="CC57" s="289"/>
      <c r="CD57" s="287"/>
      <c r="CE57" s="289"/>
      <c r="CF57" s="287"/>
      <c r="CG57" s="289"/>
      <c r="CH57" s="287"/>
      <c r="CI57" s="289"/>
      <c r="CJ57" s="287"/>
      <c r="CK57" s="289"/>
      <c r="CL57" s="287"/>
      <c r="CM57" s="289"/>
      <c r="CN57" s="287"/>
      <c r="CO57" s="289"/>
      <c r="CP57" s="287"/>
      <c r="CQ57" s="289"/>
      <c r="CR57" s="287"/>
      <c r="CS57" s="289"/>
      <c r="CT57" s="287"/>
      <c r="CU57" s="289"/>
      <c r="CV57" s="287"/>
      <c r="CW57" s="289"/>
      <c r="CX57" s="295"/>
      <c r="CY57" s="289"/>
      <c r="CZ57" s="295"/>
      <c r="DA57" s="289"/>
      <c r="DB57" s="295"/>
      <c r="DC57" s="289"/>
      <c r="DD57" s="295"/>
      <c r="DE57" s="289"/>
      <c r="DF57" s="295"/>
      <c r="DG57" s="289"/>
      <c r="DH57" s="295"/>
      <c r="DI57" s="289"/>
      <c r="DJ57" s="295"/>
      <c r="DK57" s="289"/>
      <c r="DL57" s="295"/>
      <c r="DM57" s="289"/>
      <c r="DN57" s="295"/>
      <c r="DO57" s="289"/>
      <c r="DP57" s="295"/>
      <c r="DQ57" s="289"/>
      <c r="DR57" s="295"/>
      <c r="DS57" s="289"/>
      <c r="DT57" s="287"/>
      <c r="DU57" s="289"/>
      <c r="DV57" s="287"/>
      <c r="DW57" s="289"/>
      <c r="DX57" s="287"/>
      <c r="DY57" s="289"/>
      <c r="DZ57" s="287"/>
      <c r="EA57" s="289"/>
      <c r="EB57" s="287"/>
      <c r="EC57" s="289"/>
      <c r="ED57" s="287"/>
      <c r="EE57" s="289"/>
      <c r="EF57" s="287"/>
      <c r="EG57" s="289"/>
      <c r="EH57" s="287"/>
      <c r="EI57" s="289"/>
      <c r="EJ57" s="287"/>
      <c r="EK57" s="289"/>
      <c r="EL57" s="287"/>
      <c r="EM57" s="289"/>
      <c r="EN57" s="287"/>
      <c r="EO57" s="289"/>
      <c r="EP57" s="287"/>
      <c r="EQ57" s="289"/>
      <c r="ER57" s="287"/>
      <c r="ES57" s="289"/>
      <c r="ET57" s="287"/>
      <c r="EU57" s="289"/>
      <c r="EV57" s="287"/>
      <c r="EW57" s="289"/>
      <c r="EX57" s="287"/>
      <c r="EY57" s="289"/>
      <c r="EZ57" s="287"/>
      <c r="FA57" s="289"/>
      <c r="FB57" s="287"/>
      <c r="FC57" s="289"/>
      <c r="FD57" s="287"/>
      <c r="FE57" s="289"/>
      <c r="FF57" s="287"/>
      <c r="FG57" s="289"/>
      <c r="FH57" s="287"/>
      <c r="FI57" s="289"/>
      <c r="FJ57" s="287"/>
      <c r="FK57" s="289"/>
      <c r="FL57" s="287"/>
      <c r="FM57" s="289"/>
      <c r="FN57" s="287"/>
      <c r="FO57" s="289"/>
      <c r="FP57" s="287"/>
      <c r="FQ57" s="289"/>
      <c r="FR57" s="287"/>
      <c r="FS57" s="289"/>
      <c r="FT57" s="287"/>
      <c r="FU57" s="289"/>
      <c r="FV57" s="287"/>
      <c r="FW57" s="289"/>
      <c r="FX57" s="287"/>
      <c r="FY57" s="289"/>
      <c r="FZ57" s="287"/>
      <c r="GA57" s="289"/>
      <c r="GB57" s="287"/>
      <c r="GC57" s="289"/>
      <c r="GD57" s="287"/>
      <c r="GE57" s="289"/>
      <c r="GF57" s="287"/>
      <c r="GG57" s="289"/>
      <c r="GH57" s="287"/>
      <c r="GI57" s="289"/>
      <c r="GJ57" s="287"/>
      <c r="GK57" s="289"/>
      <c r="GL57" s="287"/>
      <c r="GM57" s="289"/>
      <c r="GN57" s="287"/>
      <c r="GO57" s="289"/>
      <c r="GP57" s="287"/>
      <c r="GQ57" s="289"/>
    </row>
    <row r="58" spans="1:199" s="302" customFormat="1" ht="12" customHeight="1" x14ac:dyDescent="0.25">
      <c r="A58" s="287" t="s">
        <v>346</v>
      </c>
      <c r="B58" s="295" t="s">
        <v>332</v>
      </c>
      <c r="C58" s="289" t="s">
        <v>273</v>
      </c>
      <c r="D58" s="295" t="s">
        <v>332</v>
      </c>
      <c r="E58" s="289" t="s">
        <v>273</v>
      </c>
      <c r="F58" s="295" t="s">
        <v>332</v>
      </c>
      <c r="G58" s="289" t="s">
        <v>273</v>
      </c>
      <c r="H58" s="295" t="s">
        <v>332</v>
      </c>
      <c r="I58" s="289" t="s">
        <v>273</v>
      </c>
      <c r="J58" s="295" t="s">
        <v>332</v>
      </c>
      <c r="K58" s="289" t="s">
        <v>273</v>
      </c>
      <c r="L58" s="295" t="s">
        <v>332</v>
      </c>
      <c r="M58" s="289" t="s">
        <v>273</v>
      </c>
      <c r="N58" s="295" t="s">
        <v>332</v>
      </c>
      <c r="O58" s="289" t="s">
        <v>273</v>
      </c>
      <c r="P58" s="295" t="s">
        <v>332</v>
      </c>
      <c r="Q58" s="289" t="s">
        <v>273</v>
      </c>
      <c r="R58" s="295" t="s">
        <v>332</v>
      </c>
      <c r="S58" s="289" t="s">
        <v>273</v>
      </c>
      <c r="T58" s="295" t="s">
        <v>332</v>
      </c>
      <c r="U58" s="289" t="s">
        <v>273</v>
      </c>
      <c r="V58" s="295" t="s">
        <v>332</v>
      </c>
      <c r="W58" s="289" t="s">
        <v>273</v>
      </c>
      <c r="X58" s="295" t="s">
        <v>332</v>
      </c>
      <c r="Y58" s="289" t="s">
        <v>273</v>
      </c>
      <c r="Z58" s="295" t="s">
        <v>332</v>
      </c>
      <c r="AA58" s="289" t="s">
        <v>273</v>
      </c>
      <c r="AB58" s="295" t="s">
        <v>332</v>
      </c>
      <c r="AC58" s="289" t="s">
        <v>273</v>
      </c>
      <c r="AD58" s="295" t="s">
        <v>332</v>
      </c>
      <c r="AE58" s="289"/>
      <c r="AF58" s="295" t="s">
        <v>332</v>
      </c>
      <c r="AG58" s="289"/>
      <c r="AH58" s="295" t="s">
        <v>332</v>
      </c>
      <c r="AI58" s="289"/>
      <c r="AJ58" s="295" t="s">
        <v>332</v>
      </c>
      <c r="AK58" s="289"/>
      <c r="AL58" s="295" t="s">
        <v>332</v>
      </c>
      <c r="AM58" s="289"/>
      <c r="AN58" s="295"/>
      <c r="AO58" s="289"/>
      <c r="AP58" s="295"/>
      <c r="AQ58" s="289"/>
      <c r="AR58" s="287"/>
      <c r="AS58" s="289"/>
      <c r="AT58" s="287"/>
      <c r="AU58" s="289"/>
      <c r="AV58" s="287"/>
      <c r="AW58" s="289"/>
      <c r="AX58" s="287"/>
      <c r="AY58" s="289"/>
      <c r="AZ58" s="287"/>
      <c r="BA58" s="289"/>
      <c r="BB58" s="287"/>
      <c r="BC58" s="289"/>
      <c r="BD58" s="287"/>
      <c r="BE58" s="289"/>
      <c r="BF58" s="287"/>
      <c r="BG58" s="289"/>
      <c r="BH58" s="287"/>
      <c r="BI58" s="289"/>
      <c r="BJ58" s="287"/>
      <c r="BK58" s="289"/>
      <c r="BL58" s="287"/>
      <c r="BM58" s="289"/>
      <c r="BN58" s="287"/>
      <c r="BO58" s="289"/>
      <c r="BP58" s="287"/>
      <c r="BQ58" s="289"/>
      <c r="BR58" s="287"/>
      <c r="BS58" s="289"/>
      <c r="BT58" s="287"/>
      <c r="BU58" s="289"/>
      <c r="BV58" s="287"/>
      <c r="BW58" s="289"/>
      <c r="BX58" s="287"/>
      <c r="BY58" s="289"/>
      <c r="BZ58" s="287"/>
      <c r="CA58" s="289"/>
      <c r="CB58" s="287"/>
      <c r="CC58" s="289"/>
      <c r="CD58" s="287"/>
      <c r="CE58" s="289"/>
      <c r="CF58" s="287"/>
      <c r="CG58" s="289"/>
      <c r="CH58" s="287"/>
      <c r="CI58" s="289"/>
      <c r="CJ58" s="287"/>
      <c r="CK58" s="289"/>
      <c r="CL58" s="287"/>
      <c r="CM58" s="289"/>
      <c r="CN58" s="287"/>
      <c r="CO58" s="289"/>
      <c r="CP58" s="287"/>
      <c r="CQ58" s="289"/>
      <c r="CR58" s="287"/>
      <c r="CS58" s="289"/>
      <c r="CT58" s="287"/>
      <c r="CU58" s="289"/>
      <c r="CV58" s="287"/>
      <c r="CW58" s="289"/>
      <c r="CX58" s="295"/>
      <c r="CY58" s="289"/>
      <c r="CZ58" s="295"/>
      <c r="DA58" s="289"/>
      <c r="DB58" s="295"/>
      <c r="DC58" s="289"/>
      <c r="DD58" s="295"/>
      <c r="DE58" s="289"/>
      <c r="DF58" s="295"/>
      <c r="DG58" s="289"/>
      <c r="DH58" s="295"/>
      <c r="DI58" s="289"/>
      <c r="DJ58" s="295"/>
      <c r="DK58" s="289"/>
      <c r="DL58" s="295"/>
      <c r="DM58" s="289"/>
      <c r="DN58" s="295"/>
      <c r="DO58" s="289"/>
      <c r="DP58" s="295"/>
      <c r="DQ58" s="289"/>
      <c r="DR58" s="295"/>
      <c r="DS58" s="289"/>
      <c r="DT58" s="287"/>
      <c r="DU58" s="289"/>
      <c r="DV58" s="287"/>
      <c r="DW58" s="289"/>
      <c r="DX58" s="287"/>
      <c r="DY58" s="289"/>
      <c r="DZ58" s="287"/>
      <c r="EA58" s="289"/>
      <c r="EB58" s="287"/>
      <c r="EC58" s="289"/>
      <c r="ED58" s="287"/>
      <c r="EE58" s="289"/>
      <c r="EF58" s="287"/>
      <c r="EG58" s="289"/>
      <c r="EH58" s="287"/>
      <c r="EI58" s="289"/>
      <c r="EJ58" s="287"/>
      <c r="EK58" s="289"/>
      <c r="EL58" s="287"/>
      <c r="EM58" s="289"/>
      <c r="EN58" s="287"/>
      <c r="EO58" s="289"/>
      <c r="EP58" s="287"/>
      <c r="EQ58" s="289"/>
      <c r="ER58" s="287"/>
      <c r="ES58" s="289"/>
      <c r="ET58" s="287"/>
      <c r="EU58" s="289"/>
      <c r="EV58" s="287"/>
      <c r="EW58" s="289"/>
      <c r="EX58" s="287"/>
      <c r="EY58" s="289"/>
      <c r="EZ58" s="287"/>
      <c r="FA58" s="289"/>
      <c r="FB58" s="287"/>
      <c r="FC58" s="289"/>
      <c r="FD58" s="287"/>
      <c r="FE58" s="289"/>
      <c r="FF58" s="287"/>
      <c r="FG58" s="289"/>
      <c r="FH58" s="287"/>
      <c r="FI58" s="289"/>
      <c r="FJ58" s="287"/>
      <c r="FK58" s="289"/>
      <c r="FL58" s="287"/>
      <c r="FM58" s="289"/>
      <c r="FN58" s="287"/>
      <c r="FO58" s="289"/>
      <c r="FP58" s="287"/>
      <c r="FQ58" s="289"/>
      <c r="FR58" s="287"/>
      <c r="FS58" s="289"/>
      <c r="FT58" s="287"/>
      <c r="FU58" s="289"/>
      <c r="FV58" s="287"/>
      <c r="FW58" s="289"/>
      <c r="FX58" s="287"/>
      <c r="FY58" s="289"/>
      <c r="FZ58" s="287"/>
      <c r="GA58" s="289"/>
      <c r="GB58" s="287"/>
      <c r="GC58" s="289"/>
      <c r="GD58" s="287"/>
      <c r="GE58" s="289"/>
      <c r="GF58" s="287"/>
      <c r="GG58" s="289"/>
      <c r="GH58" s="287"/>
      <c r="GI58" s="289"/>
      <c r="GJ58" s="287"/>
      <c r="GK58" s="289"/>
      <c r="GL58" s="287"/>
      <c r="GM58" s="289"/>
      <c r="GN58" s="287"/>
      <c r="GO58" s="289"/>
      <c r="GP58" s="287"/>
      <c r="GQ58" s="289"/>
    </row>
    <row r="59" spans="1:199" s="302" customFormat="1" ht="12" customHeight="1" x14ac:dyDescent="0.25">
      <c r="A59" s="287" t="s">
        <v>347</v>
      </c>
      <c r="B59" s="295" t="s">
        <v>332</v>
      </c>
      <c r="C59" s="289" t="s">
        <v>273</v>
      </c>
      <c r="D59" s="295" t="s">
        <v>332</v>
      </c>
      <c r="E59" s="289" t="s">
        <v>273</v>
      </c>
      <c r="F59" s="295" t="s">
        <v>332</v>
      </c>
      <c r="G59" s="289" t="s">
        <v>273</v>
      </c>
      <c r="H59" s="295" t="s">
        <v>332</v>
      </c>
      <c r="I59" s="289" t="s">
        <v>273</v>
      </c>
      <c r="J59" s="295" t="s">
        <v>332</v>
      </c>
      <c r="K59" s="289" t="s">
        <v>273</v>
      </c>
      <c r="L59" s="295" t="s">
        <v>332</v>
      </c>
      <c r="M59" s="289" t="s">
        <v>273</v>
      </c>
      <c r="N59" s="295" t="s">
        <v>332</v>
      </c>
      <c r="O59" s="289" t="s">
        <v>273</v>
      </c>
      <c r="P59" s="295" t="s">
        <v>332</v>
      </c>
      <c r="Q59" s="289" t="s">
        <v>273</v>
      </c>
      <c r="R59" s="295" t="s">
        <v>332</v>
      </c>
      <c r="S59" s="289" t="s">
        <v>273</v>
      </c>
      <c r="T59" s="295" t="s">
        <v>332</v>
      </c>
      <c r="U59" s="289" t="s">
        <v>273</v>
      </c>
      <c r="V59" s="295" t="s">
        <v>332</v>
      </c>
      <c r="W59" s="289" t="s">
        <v>273</v>
      </c>
      <c r="X59" s="295" t="s">
        <v>332</v>
      </c>
      <c r="Y59" s="289" t="s">
        <v>273</v>
      </c>
      <c r="Z59" s="295" t="s">
        <v>332</v>
      </c>
      <c r="AA59" s="289" t="s">
        <v>273</v>
      </c>
      <c r="AB59" s="295" t="s">
        <v>332</v>
      </c>
      <c r="AC59" s="289" t="s">
        <v>273</v>
      </c>
      <c r="AD59" s="295" t="s">
        <v>332</v>
      </c>
      <c r="AE59" s="289"/>
      <c r="AF59" s="295" t="s">
        <v>332</v>
      </c>
      <c r="AG59" s="289"/>
      <c r="AH59" s="295" t="s">
        <v>332</v>
      </c>
      <c r="AI59" s="289"/>
      <c r="AJ59" s="295" t="s">
        <v>332</v>
      </c>
      <c r="AK59" s="289"/>
      <c r="AL59" s="295" t="s">
        <v>332</v>
      </c>
      <c r="AM59" s="289"/>
      <c r="AN59" s="295"/>
      <c r="AO59" s="289"/>
      <c r="AP59" s="295"/>
      <c r="AQ59" s="289"/>
      <c r="AR59" s="287"/>
      <c r="AS59" s="289"/>
      <c r="AT59" s="287"/>
      <c r="AU59" s="289"/>
      <c r="AV59" s="287"/>
      <c r="AW59" s="289"/>
      <c r="AX59" s="287"/>
      <c r="AY59" s="289"/>
      <c r="AZ59" s="287"/>
      <c r="BA59" s="289"/>
      <c r="BB59" s="287"/>
      <c r="BC59" s="289"/>
      <c r="BD59" s="287"/>
      <c r="BE59" s="289"/>
      <c r="BF59" s="287"/>
      <c r="BG59" s="289"/>
      <c r="BH59" s="287"/>
      <c r="BI59" s="289"/>
      <c r="BJ59" s="287"/>
      <c r="BK59" s="289"/>
      <c r="BL59" s="287"/>
      <c r="BM59" s="289"/>
      <c r="BN59" s="287"/>
      <c r="BO59" s="289"/>
      <c r="BP59" s="287"/>
      <c r="BQ59" s="289"/>
      <c r="BR59" s="287"/>
      <c r="BS59" s="289"/>
      <c r="BT59" s="287"/>
      <c r="BU59" s="289"/>
      <c r="BV59" s="287"/>
      <c r="BW59" s="289"/>
      <c r="BX59" s="287"/>
      <c r="BY59" s="289"/>
      <c r="BZ59" s="287"/>
      <c r="CA59" s="289"/>
      <c r="CB59" s="287"/>
      <c r="CC59" s="289"/>
      <c r="CD59" s="287"/>
      <c r="CE59" s="289"/>
      <c r="CF59" s="287"/>
      <c r="CG59" s="289"/>
      <c r="CH59" s="287"/>
      <c r="CI59" s="289"/>
      <c r="CJ59" s="287"/>
      <c r="CK59" s="289"/>
      <c r="CL59" s="287"/>
      <c r="CM59" s="289"/>
      <c r="CN59" s="287"/>
      <c r="CO59" s="289"/>
      <c r="CP59" s="287"/>
      <c r="CQ59" s="289"/>
      <c r="CR59" s="287"/>
      <c r="CS59" s="289"/>
      <c r="CT59" s="287"/>
      <c r="CU59" s="289"/>
      <c r="CV59" s="287"/>
      <c r="CW59" s="289"/>
      <c r="CX59" s="295"/>
      <c r="CY59" s="289"/>
      <c r="CZ59" s="295"/>
      <c r="DA59" s="289"/>
      <c r="DB59" s="295"/>
      <c r="DC59" s="289"/>
      <c r="DD59" s="295"/>
      <c r="DE59" s="289"/>
      <c r="DF59" s="295"/>
      <c r="DG59" s="289"/>
      <c r="DH59" s="295"/>
      <c r="DI59" s="289"/>
      <c r="DJ59" s="295"/>
      <c r="DK59" s="289"/>
      <c r="DL59" s="295"/>
      <c r="DM59" s="289"/>
      <c r="DN59" s="295"/>
      <c r="DO59" s="289"/>
      <c r="DP59" s="295"/>
      <c r="DQ59" s="289"/>
      <c r="DR59" s="295"/>
      <c r="DS59" s="289"/>
      <c r="DT59" s="287"/>
      <c r="DU59" s="289"/>
      <c r="DV59" s="287"/>
      <c r="DW59" s="289"/>
      <c r="DX59" s="287"/>
      <c r="DY59" s="289"/>
      <c r="DZ59" s="287"/>
      <c r="EA59" s="289"/>
      <c r="EB59" s="287"/>
      <c r="EC59" s="289"/>
      <c r="ED59" s="287"/>
      <c r="EE59" s="289"/>
      <c r="EF59" s="287"/>
      <c r="EG59" s="289"/>
      <c r="EH59" s="287"/>
      <c r="EI59" s="289"/>
      <c r="EJ59" s="287"/>
      <c r="EK59" s="289"/>
      <c r="EL59" s="287"/>
      <c r="EM59" s="289"/>
      <c r="EN59" s="287"/>
      <c r="EO59" s="289"/>
      <c r="EP59" s="287"/>
      <c r="EQ59" s="289"/>
      <c r="ER59" s="287"/>
      <c r="ES59" s="289"/>
      <c r="ET59" s="287"/>
      <c r="EU59" s="289"/>
      <c r="EV59" s="287"/>
      <c r="EW59" s="289"/>
      <c r="EX59" s="287"/>
      <c r="EY59" s="289"/>
      <c r="EZ59" s="287"/>
      <c r="FA59" s="289"/>
      <c r="FB59" s="287"/>
      <c r="FC59" s="289"/>
      <c r="FD59" s="287"/>
      <c r="FE59" s="289"/>
      <c r="FF59" s="287"/>
      <c r="FG59" s="289"/>
      <c r="FH59" s="287"/>
      <c r="FI59" s="289"/>
      <c r="FJ59" s="287"/>
      <c r="FK59" s="289"/>
      <c r="FL59" s="287"/>
      <c r="FM59" s="289"/>
      <c r="FN59" s="287"/>
      <c r="FO59" s="289"/>
      <c r="FP59" s="287"/>
      <c r="FQ59" s="289"/>
      <c r="FR59" s="287"/>
      <c r="FS59" s="289"/>
      <c r="FT59" s="287"/>
      <c r="FU59" s="289"/>
      <c r="FV59" s="287"/>
      <c r="FW59" s="289"/>
      <c r="FX59" s="287"/>
      <c r="FY59" s="289"/>
      <c r="FZ59" s="287"/>
      <c r="GA59" s="289"/>
      <c r="GB59" s="287"/>
      <c r="GC59" s="289"/>
      <c r="GD59" s="287"/>
      <c r="GE59" s="289"/>
      <c r="GF59" s="287"/>
      <c r="GG59" s="289"/>
      <c r="GH59" s="287"/>
      <c r="GI59" s="289"/>
      <c r="GJ59" s="287"/>
      <c r="GK59" s="289"/>
      <c r="GL59" s="287"/>
      <c r="GM59" s="289"/>
      <c r="GN59" s="287"/>
      <c r="GO59" s="289"/>
      <c r="GP59" s="287"/>
      <c r="GQ59" s="289"/>
    </row>
    <row r="60" spans="1:199" s="302" customFormat="1" ht="12" customHeight="1" x14ac:dyDescent="0.25">
      <c r="A60" s="287" t="s">
        <v>348</v>
      </c>
      <c r="B60" s="295" t="s">
        <v>332</v>
      </c>
      <c r="C60" s="289" t="s">
        <v>273</v>
      </c>
      <c r="D60" s="295" t="s">
        <v>332</v>
      </c>
      <c r="E60" s="289" t="s">
        <v>273</v>
      </c>
      <c r="F60" s="295" t="s">
        <v>332</v>
      </c>
      <c r="G60" s="289" t="s">
        <v>273</v>
      </c>
      <c r="H60" s="295" t="s">
        <v>332</v>
      </c>
      <c r="I60" s="289" t="s">
        <v>273</v>
      </c>
      <c r="J60" s="295" t="s">
        <v>332</v>
      </c>
      <c r="K60" s="289" t="s">
        <v>273</v>
      </c>
      <c r="L60" s="295" t="s">
        <v>332</v>
      </c>
      <c r="M60" s="289" t="s">
        <v>273</v>
      </c>
      <c r="N60" s="295" t="s">
        <v>332</v>
      </c>
      <c r="O60" s="289" t="s">
        <v>273</v>
      </c>
      <c r="P60" s="295" t="s">
        <v>332</v>
      </c>
      <c r="Q60" s="289" t="s">
        <v>273</v>
      </c>
      <c r="R60" s="295" t="s">
        <v>332</v>
      </c>
      <c r="S60" s="289" t="s">
        <v>273</v>
      </c>
      <c r="T60" s="295" t="s">
        <v>332</v>
      </c>
      <c r="U60" s="289" t="s">
        <v>273</v>
      </c>
      <c r="V60" s="295" t="s">
        <v>332</v>
      </c>
      <c r="W60" s="289" t="s">
        <v>273</v>
      </c>
      <c r="X60" s="295" t="s">
        <v>332</v>
      </c>
      <c r="Y60" s="289" t="s">
        <v>273</v>
      </c>
      <c r="Z60" s="295" t="s">
        <v>332</v>
      </c>
      <c r="AA60" s="289" t="s">
        <v>273</v>
      </c>
      <c r="AB60" s="295" t="s">
        <v>332</v>
      </c>
      <c r="AC60" s="289" t="s">
        <v>273</v>
      </c>
      <c r="AD60" s="295" t="s">
        <v>332</v>
      </c>
      <c r="AE60" s="289"/>
      <c r="AF60" s="295" t="s">
        <v>332</v>
      </c>
      <c r="AG60" s="289"/>
      <c r="AH60" s="295" t="s">
        <v>332</v>
      </c>
      <c r="AI60" s="289"/>
      <c r="AJ60" s="295" t="s">
        <v>332</v>
      </c>
      <c r="AK60" s="289"/>
      <c r="AL60" s="295" t="s">
        <v>332</v>
      </c>
      <c r="AM60" s="289"/>
      <c r="AN60" s="295"/>
      <c r="AO60" s="289"/>
      <c r="AP60" s="295"/>
      <c r="AQ60" s="289"/>
      <c r="AR60" s="287"/>
      <c r="AS60" s="289"/>
      <c r="AT60" s="287"/>
      <c r="AU60" s="289"/>
      <c r="AV60" s="287"/>
      <c r="AW60" s="289"/>
      <c r="AX60" s="287"/>
      <c r="AY60" s="289"/>
      <c r="AZ60" s="287"/>
      <c r="BA60" s="289"/>
      <c r="BB60" s="287"/>
      <c r="BC60" s="289"/>
      <c r="BD60" s="287"/>
      <c r="BE60" s="289"/>
      <c r="BF60" s="287"/>
      <c r="BG60" s="289"/>
      <c r="BH60" s="287"/>
      <c r="BI60" s="289"/>
      <c r="BJ60" s="287"/>
      <c r="BK60" s="289"/>
      <c r="BL60" s="287"/>
      <c r="BM60" s="289"/>
      <c r="BN60" s="287"/>
      <c r="BO60" s="289"/>
      <c r="BP60" s="287"/>
      <c r="BQ60" s="289"/>
      <c r="BR60" s="287"/>
      <c r="BS60" s="289"/>
      <c r="BT60" s="287"/>
      <c r="BU60" s="289"/>
      <c r="BV60" s="287"/>
      <c r="BW60" s="289"/>
      <c r="BX60" s="287"/>
      <c r="BY60" s="289"/>
      <c r="BZ60" s="287"/>
      <c r="CA60" s="289"/>
      <c r="CB60" s="287"/>
      <c r="CC60" s="289"/>
      <c r="CD60" s="287"/>
      <c r="CE60" s="289"/>
      <c r="CF60" s="287"/>
      <c r="CG60" s="289"/>
      <c r="CH60" s="287"/>
      <c r="CI60" s="289"/>
      <c r="CJ60" s="287"/>
      <c r="CK60" s="289"/>
      <c r="CL60" s="287"/>
      <c r="CM60" s="289"/>
      <c r="CN60" s="287"/>
      <c r="CO60" s="289"/>
      <c r="CP60" s="287"/>
      <c r="CQ60" s="289"/>
      <c r="CR60" s="287"/>
      <c r="CS60" s="289"/>
      <c r="CT60" s="287"/>
      <c r="CU60" s="289"/>
      <c r="CV60" s="287"/>
      <c r="CW60" s="289"/>
      <c r="CX60" s="295"/>
      <c r="CY60" s="289"/>
      <c r="CZ60" s="295"/>
      <c r="DA60" s="289"/>
      <c r="DB60" s="295"/>
      <c r="DC60" s="289"/>
      <c r="DD60" s="295"/>
      <c r="DE60" s="289"/>
      <c r="DF60" s="295"/>
      <c r="DG60" s="289"/>
      <c r="DH60" s="295"/>
      <c r="DI60" s="289"/>
      <c r="DJ60" s="295"/>
      <c r="DK60" s="289"/>
      <c r="DL60" s="295"/>
      <c r="DM60" s="289"/>
      <c r="DN60" s="295"/>
      <c r="DO60" s="289"/>
      <c r="DP60" s="295"/>
      <c r="DQ60" s="289"/>
      <c r="DR60" s="295"/>
      <c r="DS60" s="289"/>
      <c r="DT60" s="287"/>
      <c r="DU60" s="289"/>
      <c r="DV60" s="287"/>
      <c r="DW60" s="289"/>
      <c r="DX60" s="287"/>
      <c r="DY60" s="289"/>
      <c r="DZ60" s="287"/>
      <c r="EA60" s="289"/>
      <c r="EB60" s="287"/>
      <c r="EC60" s="289"/>
      <c r="ED60" s="287"/>
      <c r="EE60" s="289"/>
      <c r="EF60" s="287"/>
      <c r="EG60" s="289"/>
      <c r="EH60" s="287"/>
      <c r="EI60" s="289"/>
      <c r="EJ60" s="287"/>
      <c r="EK60" s="289"/>
      <c r="EL60" s="287"/>
      <c r="EM60" s="289"/>
      <c r="EN60" s="287"/>
      <c r="EO60" s="289"/>
      <c r="EP60" s="287"/>
      <c r="EQ60" s="289"/>
      <c r="ER60" s="287"/>
      <c r="ES60" s="289"/>
      <c r="ET60" s="287"/>
      <c r="EU60" s="289"/>
      <c r="EV60" s="287"/>
      <c r="EW60" s="289"/>
      <c r="EX60" s="287"/>
      <c r="EY60" s="289"/>
      <c r="EZ60" s="287"/>
      <c r="FA60" s="289"/>
      <c r="FB60" s="287"/>
      <c r="FC60" s="289"/>
      <c r="FD60" s="287"/>
      <c r="FE60" s="289"/>
      <c r="FF60" s="287"/>
      <c r="FG60" s="289"/>
      <c r="FH60" s="287"/>
      <c r="FI60" s="289"/>
      <c r="FJ60" s="287"/>
      <c r="FK60" s="289"/>
      <c r="FL60" s="287"/>
      <c r="FM60" s="289"/>
      <c r="FN60" s="287"/>
      <c r="FO60" s="289"/>
      <c r="FP60" s="287"/>
      <c r="FQ60" s="289"/>
      <c r="FR60" s="287"/>
      <c r="FS60" s="289"/>
      <c r="FT60" s="287"/>
      <c r="FU60" s="289"/>
      <c r="FV60" s="287"/>
      <c r="FW60" s="289"/>
      <c r="FX60" s="287"/>
      <c r="FY60" s="289"/>
      <c r="FZ60" s="287"/>
      <c r="GA60" s="289"/>
      <c r="GB60" s="287"/>
      <c r="GC60" s="289"/>
      <c r="GD60" s="287"/>
      <c r="GE60" s="289"/>
      <c r="GF60" s="287"/>
      <c r="GG60" s="289"/>
      <c r="GH60" s="287"/>
      <c r="GI60" s="289"/>
      <c r="GJ60" s="287"/>
      <c r="GK60" s="289"/>
      <c r="GL60" s="287"/>
      <c r="GM60" s="289"/>
      <c r="GN60" s="287"/>
      <c r="GO60" s="289"/>
      <c r="GP60" s="287"/>
      <c r="GQ60" s="289"/>
    </row>
    <row r="61" spans="1:199" s="302" customFormat="1" ht="12" customHeight="1" x14ac:dyDescent="0.25">
      <c r="A61" s="287" t="s">
        <v>349</v>
      </c>
      <c r="B61" s="295" t="s">
        <v>332</v>
      </c>
      <c r="C61" s="289" t="s">
        <v>273</v>
      </c>
      <c r="D61" s="295" t="s">
        <v>332</v>
      </c>
      <c r="E61" s="289" t="s">
        <v>273</v>
      </c>
      <c r="F61" s="295" t="s">
        <v>332</v>
      </c>
      <c r="G61" s="289" t="s">
        <v>273</v>
      </c>
      <c r="H61" s="295" t="s">
        <v>332</v>
      </c>
      <c r="I61" s="289" t="s">
        <v>273</v>
      </c>
      <c r="J61" s="295" t="s">
        <v>332</v>
      </c>
      <c r="K61" s="289" t="s">
        <v>273</v>
      </c>
      <c r="L61" s="295" t="s">
        <v>332</v>
      </c>
      <c r="M61" s="289" t="s">
        <v>273</v>
      </c>
      <c r="N61" s="295" t="s">
        <v>332</v>
      </c>
      <c r="O61" s="289" t="s">
        <v>273</v>
      </c>
      <c r="P61" s="295" t="s">
        <v>332</v>
      </c>
      <c r="Q61" s="289" t="s">
        <v>273</v>
      </c>
      <c r="R61" s="295" t="s">
        <v>332</v>
      </c>
      <c r="S61" s="289" t="s">
        <v>273</v>
      </c>
      <c r="T61" s="295" t="s">
        <v>332</v>
      </c>
      <c r="U61" s="289" t="s">
        <v>273</v>
      </c>
      <c r="V61" s="295" t="s">
        <v>332</v>
      </c>
      <c r="W61" s="289" t="s">
        <v>273</v>
      </c>
      <c r="X61" s="295" t="s">
        <v>332</v>
      </c>
      <c r="Y61" s="289" t="s">
        <v>273</v>
      </c>
      <c r="Z61" s="295" t="s">
        <v>332</v>
      </c>
      <c r="AA61" s="289" t="s">
        <v>273</v>
      </c>
      <c r="AB61" s="295" t="s">
        <v>332</v>
      </c>
      <c r="AC61" s="289" t="s">
        <v>273</v>
      </c>
      <c r="AD61" s="295" t="s">
        <v>332</v>
      </c>
      <c r="AE61" s="289"/>
      <c r="AF61" s="295" t="s">
        <v>332</v>
      </c>
      <c r="AG61" s="289"/>
      <c r="AH61" s="295" t="s">
        <v>332</v>
      </c>
      <c r="AI61" s="289"/>
      <c r="AJ61" s="295" t="s">
        <v>332</v>
      </c>
      <c r="AK61" s="289"/>
      <c r="AL61" s="295" t="s">
        <v>332</v>
      </c>
      <c r="AM61" s="289"/>
      <c r="AN61" s="295"/>
      <c r="AO61" s="289"/>
      <c r="AP61" s="295"/>
      <c r="AQ61" s="289"/>
      <c r="AR61" s="287"/>
      <c r="AS61" s="289"/>
      <c r="AT61" s="287"/>
      <c r="AU61" s="289"/>
      <c r="AV61" s="287"/>
      <c r="AW61" s="289"/>
      <c r="AX61" s="287"/>
      <c r="AY61" s="289"/>
      <c r="AZ61" s="287"/>
      <c r="BA61" s="289"/>
      <c r="BB61" s="287"/>
      <c r="BC61" s="289"/>
      <c r="BD61" s="287"/>
      <c r="BE61" s="289"/>
      <c r="BF61" s="287"/>
      <c r="BG61" s="289"/>
      <c r="BH61" s="287"/>
      <c r="BI61" s="289"/>
      <c r="BJ61" s="287"/>
      <c r="BK61" s="289"/>
      <c r="BL61" s="287"/>
      <c r="BM61" s="289"/>
      <c r="BN61" s="287"/>
      <c r="BO61" s="289"/>
      <c r="BP61" s="287"/>
      <c r="BQ61" s="289"/>
      <c r="BR61" s="287"/>
      <c r="BS61" s="289"/>
      <c r="BT61" s="287"/>
      <c r="BU61" s="289"/>
      <c r="BV61" s="287"/>
      <c r="BW61" s="289"/>
      <c r="BX61" s="287"/>
      <c r="BY61" s="289"/>
      <c r="BZ61" s="287"/>
      <c r="CA61" s="289"/>
      <c r="CB61" s="287"/>
      <c r="CC61" s="289"/>
      <c r="CD61" s="287"/>
      <c r="CE61" s="289"/>
      <c r="CF61" s="287"/>
      <c r="CG61" s="289"/>
      <c r="CH61" s="287"/>
      <c r="CI61" s="289"/>
      <c r="CJ61" s="287"/>
      <c r="CK61" s="289"/>
      <c r="CL61" s="287"/>
      <c r="CM61" s="289"/>
      <c r="CN61" s="287"/>
      <c r="CO61" s="289"/>
      <c r="CP61" s="287"/>
      <c r="CQ61" s="289"/>
      <c r="CR61" s="287"/>
      <c r="CS61" s="289"/>
      <c r="CT61" s="287"/>
      <c r="CU61" s="289"/>
      <c r="CV61" s="287"/>
      <c r="CW61" s="289"/>
      <c r="CX61" s="295"/>
      <c r="CY61" s="289"/>
      <c r="CZ61" s="295"/>
      <c r="DA61" s="289"/>
      <c r="DB61" s="295"/>
      <c r="DC61" s="289"/>
      <c r="DD61" s="295"/>
      <c r="DE61" s="289"/>
      <c r="DF61" s="295"/>
      <c r="DG61" s="289"/>
      <c r="DH61" s="295"/>
      <c r="DI61" s="289"/>
      <c r="DJ61" s="295"/>
      <c r="DK61" s="289"/>
      <c r="DL61" s="295"/>
      <c r="DM61" s="289"/>
      <c r="DN61" s="295"/>
      <c r="DO61" s="289"/>
      <c r="DP61" s="295"/>
      <c r="DQ61" s="289"/>
      <c r="DR61" s="295"/>
      <c r="DS61" s="289"/>
      <c r="DT61" s="287"/>
      <c r="DU61" s="289"/>
      <c r="DV61" s="287"/>
      <c r="DW61" s="289"/>
      <c r="DX61" s="287"/>
      <c r="DY61" s="289"/>
      <c r="DZ61" s="287"/>
      <c r="EA61" s="289"/>
      <c r="EB61" s="287"/>
      <c r="EC61" s="289"/>
      <c r="ED61" s="287"/>
      <c r="EE61" s="289"/>
      <c r="EF61" s="287"/>
      <c r="EG61" s="289"/>
      <c r="EH61" s="287"/>
      <c r="EI61" s="289"/>
      <c r="EJ61" s="287"/>
      <c r="EK61" s="289"/>
      <c r="EL61" s="287"/>
      <c r="EM61" s="289"/>
      <c r="EN61" s="287"/>
      <c r="EO61" s="289"/>
      <c r="EP61" s="287"/>
      <c r="EQ61" s="289"/>
      <c r="ER61" s="287"/>
      <c r="ES61" s="289"/>
      <c r="ET61" s="287"/>
      <c r="EU61" s="289"/>
      <c r="EV61" s="287"/>
      <c r="EW61" s="289"/>
      <c r="EX61" s="287"/>
      <c r="EY61" s="289"/>
      <c r="EZ61" s="287"/>
      <c r="FA61" s="289"/>
      <c r="FB61" s="287"/>
      <c r="FC61" s="289"/>
      <c r="FD61" s="287"/>
      <c r="FE61" s="289"/>
      <c r="FF61" s="287"/>
      <c r="FG61" s="289"/>
      <c r="FH61" s="287"/>
      <c r="FI61" s="289"/>
      <c r="FJ61" s="287"/>
      <c r="FK61" s="289"/>
      <c r="FL61" s="287"/>
      <c r="FM61" s="289"/>
      <c r="FN61" s="287"/>
      <c r="FO61" s="289"/>
      <c r="FP61" s="287"/>
      <c r="FQ61" s="289"/>
      <c r="FR61" s="287"/>
      <c r="FS61" s="289"/>
      <c r="FT61" s="287"/>
      <c r="FU61" s="289"/>
      <c r="FV61" s="287"/>
      <c r="FW61" s="289"/>
      <c r="FX61" s="287"/>
      <c r="FY61" s="289"/>
      <c r="FZ61" s="287"/>
      <c r="GA61" s="289"/>
      <c r="GB61" s="287"/>
      <c r="GC61" s="289"/>
      <c r="GD61" s="287"/>
      <c r="GE61" s="289"/>
      <c r="GF61" s="287"/>
      <c r="GG61" s="289"/>
      <c r="GH61" s="287"/>
      <c r="GI61" s="289"/>
      <c r="GJ61" s="287"/>
      <c r="GK61" s="289"/>
      <c r="GL61" s="287"/>
      <c r="GM61" s="289"/>
      <c r="GN61" s="287"/>
      <c r="GO61" s="289"/>
      <c r="GP61" s="287"/>
      <c r="GQ61" s="289"/>
    </row>
    <row r="62" spans="1:199" s="302" customFormat="1" ht="12" customHeight="1" x14ac:dyDescent="0.25">
      <c r="A62" s="287" t="s">
        <v>350</v>
      </c>
      <c r="B62" s="295" t="s">
        <v>332</v>
      </c>
      <c r="C62" s="289" t="s">
        <v>273</v>
      </c>
      <c r="D62" s="295" t="s">
        <v>332</v>
      </c>
      <c r="E62" s="289" t="s">
        <v>273</v>
      </c>
      <c r="F62" s="295" t="s">
        <v>332</v>
      </c>
      <c r="G62" s="289" t="s">
        <v>273</v>
      </c>
      <c r="H62" s="295" t="s">
        <v>332</v>
      </c>
      <c r="I62" s="289" t="s">
        <v>273</v>
      </c>
      <c r="J62" s="295" t="s">
        <v>332</v>
      </c>
      <c r="K62" s="289" t="s">
        <v>273</v>
      </c>
      <c r="L62" s="295" t="s">
        <v>332</v>
      </c>
      <c r="M62" s="289" t="s">
        <v>273</v>
      </c>
      <c r="N62" s="295" t="s">
        <v>332</v>
      </c>
      <c r="O62" s="289" t="s">
        <v>273</v>
      </c>
      <c r="P62" s="295" t="s">
        <v>332</v>
      </c>
      <c r="Q62" s="289" t="s">
        <v>273</v>
      </c>
      <c r="R62" s="295" t="s">
        <v>332</v>
      </c>
      <c r="S62" s="289" t="s">
        <v>273</v>
      </c>
      <c r="T62" s="295" t="s">
        <v>332</v>
      </c>
      <c r="U62" s="289" t="s">
        <v>273</v>
      </c>
      <c r="V62" s="295" t="s">
        <v>332</v>
      </c>
      <c r="W62" s="289" t="s">
        <v>273</v>
      </c>
      <c r="X62" s="295" t="s">
        <v>332</v>
      </c>
      <c r="Y62" s="289" t="s">
        <v>273</v>
      </c>
      <c r="Z62" s="295" t="s">
        <v>332</v>
      </c>
      <c r="AA62" s="289" t="s">
        <v>273</v>
      </c>
      <c r="AB62" s="295" t="s">
        <v>332</v>
      </c>
      <c r="AC62" s="289" t="s">
        <v>273</v>
      </c>
      <c r="AD62" s="295" t="s">
        <v>332</v>
      </c>
      <c r="AE62" s="289"/>
      <c r="AF62" s="295" t="s">
        <v>332</v>
      </c>
      <c r="AG62" s="289"/>
      <c r="AH62" s="295" t="s">
        <v>332</v>
      </c>
      <c r="AI62" s="289"/>
      <c r="AJ62" s="295" t="s">
        <v>332</v>
      </c>
      <c r="AK62" s="289"/>
      <c r="AL62" s="295" t="s">
        <v>332</v>
      </c>
      <c r="AM62" s="289"/>
      <c r="AN62" s="295"/>
      <c r="AO62" s="289"/>
      <c r="AP62" s="295"/>
      <c r="AQ62" s="289"/>
      <c r="AR62" s="287"/>
      <c r="AS62" s="289"/>
      <c r="AT62" s="287"/>
      <c r="AU62" s="289"/>
      <c r="AV62" s="287"/>
      <c r="AW62" s="289"/>
      <c r="AX62" s="287"/>
      <c r="AY62" s="289"/>
      <c r="AZ62" s="287"/>
      <c r="BA62" s="289"/>
      <c r="BB62" s="287"/>
      <c r="BC62" s="289"/>
      <c r="BD62" s="287"/>
      <c r="BE62" s="289"/>
      <c r="BF62" s="287"/>
      <c r="BG62" s="289"/>
      <c r="BH62" s="287"/>
      <c r="BI62" s="289"/>
      <c r="BJ62" s="287"/>
      <c r="BK62" s="289"/>
      <c r="BL62" s="287"/>
      <c r="BM62" s="289"/>
      <c r="BN62" s="287"/>
      <c r="BO62" s="289"/>
      <c r="BP62" s="287"/>
      <c r="BQ62" s="289"/>
      <c r="BR62" s="287"/>
      <c r="BS62" s="289"/>
      <c r="BT62" s="287"/>
      <c r="BU62" s="289"/>
      <c r="BV62" s="287"/>
      <c r="BW62" s="289"/>
      <c r="BX62" s="287"/>
      <c r="BY62" s="289"/>
      <c r="BZ62" s="287"/>
      <c r="CA62" s="289"/>
      <c r="CB62" s="287"/>
      <c r="CC62" s="289"/>
      <c r="CD62" s="287"/>
      <c r="CE62" s="289"/>
      <c r="CF62" s="287"/>
      <c r="CG62" s="289"/>
      <c r="CH62" s="287"/>
      <c r="CI62" s="289"/>
      <c r="CJ62" s="287"/>
      <c r="CK62" s="289"/>
      <c r="CL62" s="287"/>
      <c r="CM62" s="289"/>
      <c r="CN62" s="287"/>
      <c r="CO62" s="289"/>
      <c r="CP62" s="287"/>
      <c r="CQ62" s="289"/>
      <c r="CR62" s="287"/>
      <c r="CS62" s="289"/>
      <c r="CT62" s="287"/>
      <c r="CU62" s="289"/>
      <c r="CV62" s="287"/>
      <c r="CW62" s="289"/>
      <c r="CX62" s="295"/>
      <c r="CY62" s="289"/>
      <c r="CZ62" s="295"/>
      <c r="DA62" s="289"/>
      <c r="DB62" s="295"/>
      <c r="DC62" s="289"/>
      <c r="DD62" s="295"/>
      <c r="DE62" s="289"/>
      <c r="DF62" s="295"/>
      <c r="DG62" s="289"/>
      <c r="DH62" s="295"/>
      <c r="DI62" s="289"/>
      <c r="DJ62" s="295"/>
      <c r="DK62" s="289"/>
      <c r="DL62" s="295"/>
      <c r="DM62" s="289"/>
      <c r="DN62" s="295"/>
      <c r="DO62" s="289"/>
      <c r="DP62" s="295"/>
      <c r="DQ62" s="289"/>
      <c r="DR62" s="295"/>
      <c r="DS62" s="289"/>
      <c r="DT62" s="287"/>
      <c r="DU62" s="289"/>
      <c r="DV62" s="287"/>
      <c r="DW62" s="289"/>
      <c r="DX62" s="287"/>
      <c r="DY62" s="289"/>
      <c r="DZ62" s="287"/>
      <c r="EA62" s="289"/>
      <c r="EB62" s="287"/>
      <c r="EC62" s="289"/>
      <c r="ED62" s="287"/>
      <c r="EE62" s="289"/>
      <c r="EF62" s="287"/>
      <c r="EG62" s="289"/>
      <c r="EH62" s="287"/>
      <c r="EI62" s="289"/>
      <c r="EJ62" s="287"/>
      <c r="EK62" s="289"/>
      <c r="EL62" s="287"/>
      <c r="EM62" s="289"/>
      <c r="EN62" s="287"/>
      <c r="EO62" s="289"/>
      <c r="EP62" s="287"/>
      <c r="EQ62" s="289"/>
      <c r="ER62" s="287"/>
      <c r="ES62" s="289"/>
      <c r="ET62" s="287"/>
      <c r="EU62" s="289"/>
      <c r="EV62" s="287"/>
      <c r="EW62" s="289"/>
      <c r="EX62" s="287"/>
      <c r="EY62" s="289"/>
      <c r="EZ62" s="287"/>
      <c r="FA62" s="289"/>
      <c r="FB62" s="287"/>
      <c r="FC62" s="289"/>
      <c r="FD62" s="287"/>
      <c r="FE62" s="289"/>
      <c r="FF62" s="287"/>
      <c r="FG62" s="289"/>
      <c r="FH62" s="287"/>
      <c r="FI62" s="289"/>
      <c r="FJ62" s="287"/>
      <c r="FK62" s="289"/>
      <c r="FL62" s="287"/>
      <c r="FM62" s="289"/>
      <c r="FN62" s="287"/>
      <c r="FO62" s="289"/>
      <c r="FP62" s="287"/>
      <c r="FQ62" s="289"/>
      <c r="FR62" s="287"/>
      <c r="FS62" s="289"/>
      <c r="FT62" s="287"/>
      <c r="FU62" s="289"/>
      <c r="FV62" s="287"/>
      <c r="FW62" s="289"/>
      <c r="FX62" s="287"/>
      <c r="FY62" s="289"/>
      <c r="FZ62" s="287"/>
      <c r="GA62" s="289"/>
      <c r="GB62" s="287"/>
      <c r="GC62" s="289"/>
      <c r="GD62" s="287"/>
      <c r="GE62" s="289"/>
      <c r="GF62" s="287"/>
      <c r="GG62" s="289"/>
      <c r="GH62" s="287"/>
      <c r="GI62" s="289"/>
      <c r="GJ62" s="287"/>
      <c r="GK62" s="289"/>
      <c r="GL62" s="287"/>
      <c r="GM62" s="289"/>
      <c r="GN62" s="287"/>
      <c r="GO62" s="289"/>
      <c r="GP62" s="287"/>
      <c r="GQ62" s="289"/>
    </row>
    <row r="63" spans="1:199" s="302" customFormat="1" ht="12" customHeight="1" x14ac:dyDescent="0.25">
      <c r="A63" s="287" t="s">
        <v>351</v>
      </c>
      <c r="B63" s="295" t="s">
        <v>332</v>
      </c>
      <c r="C63" s="289" t="s">
        <v>273</v>
      </c>
      <c r="D63" s="295" t="s">
        <v>332</v>
      </c>
      <c r="E63" s="289" t="s">
        <v>273</v>
      </c>
      <c r="F63" s="295" t="s">
        <v>332</v>
      </c>
      <c r="G63" s="289" t="s">
        <v>273</v>
      </c>
      <c r="H63" s="295" t="s">
        <v>332</v>
      </c>
      <c r="I63" s="289" t="s">
        <v>273</v>
      </c>
      <c r="J63" s="295" t="s">
        <v>332</v>
      </c>
      <c r="K63" s="289" t="s">
        <v>273</v>
      </c>
      <c r="L63" s="295" t="s">
        <v>332</v>
      </c>
      <c r="M63" s="289" t="s">
        <v>273</v>
      </c>
      <c r="N63" s="295" t="s">
        <v>332</v>
      </c>
      <c r="O63" s="289" t="s">
        <v>273</v>
      </c>
      <c r="P63" s="295" t="s">
        <v>332</v>
      </c>
      <c r="Q63" s="289" t="s">
        <v>273</v>
      </c>
      <c r="R63" s="295" t="s">
        <v>332</v>
      </c>
      <c r="S63" s="289" t="s">
        <v>273</v>
      </c>
      <c r="T63" s="295" t="s">
        <v>332</v>
      </c>
      <c r="U63" s="289" t="s">
        <v>273</v>
      </c>
      <c r="V63" s="295" t="s">
        <v>332</v>
      </c>
      <c r="W63" s="289" t="s">
        <v>273</v>
      </c>
      <c r="X63" s="295" t="s">
        <v>332</v>
      </c>
      <c r="Y63" s="289" t="s">
        <v>273</v>
      </c>
      <c r="Z63" s="295" t="s">
        <v>332</v>
      </c>
      <c r="AA63" s="289" t="s">
        <v>273</v>
      </c>
      <c r="AB63" s="295" t="s">
        <v>332</v>
      </c>
      <c r="AC63" s="289" t="s">
        <v>273</v>
      </c>
      <c r="AD63" s="295" t="s">
        <v>332</v>
      </c>
      <c r="AE63" s="289"/>
      <c r="AF63" s="295" t="s">
        <v>332</v>
      </c>
      <c r="AG63" s="289"/>
      <c r="AH63" s="295" t="s">
        <v>332</v>
      </c>
      <c r="AI63" s="289"/>
      <c r="AJ63" s="295" t="s">
        <v>332</v>
      </c>
      <c r="AK63" s="289"/>
      <c r="AL63" s="295" t="s">
        <v>332</v>
      </c>
      <c r="AM63" s="289"/>
      <c r="AN63" s="295"/>
      <c r="AO63" s="289"/>
      <c r="AP63" s="295"/>
      <c r="AQ63" s="289"/>
      <c r="AR63" s="287"/>
      <c r="AS63" s="289"/>
      <c r="AT63" s="287"/>
      <c r="AU63" s="289"/>
      <c r="AV63" s="287"/>
      <c r="AW63" s="289"/>
      <c r="AX63" s="287"/>
      <c r="AY63" s="289"/>
      <c r="AZ63" s="287"/>
      <c r="BA63" s="289"/>
      <c r="BB63" s="287"/>
      <c r="BC63" s="289"/>
      <c r="BD63" s="287"/>
      <c r="BE63" s="289"/>
      <c r="BF63" s="287"/>
      <c r="BG63" s="289"/>
      <c r="BH63" s="287"/>
      <c r="BI63" s="289"/>
      <c r="BJ63" s="287"/>
      <c r="BK63" s="289"/>
      <c r="BL63" s="287"/>
      <c r="BM63" s="289"/>
      <c r="BN63" s="287"/>
      <c r="BO63" s="289"/>
      <c r="BP63" s="287"/>
      <c r="BQ63" s="289"/>
      <c r="BR63" s="287"/>
      <c r="BS63" s="289"/>
      <c r="BT63" s="287"/>
      <c r="BU63" s="289"/>
      <c r="BV63" s="287"/>
      <c r="BW63" s="289"/>
      <c r="BX63" s="287"/>
      <c r="BY63" s="289"/>
      <c r="BZ63" s="287"/>
      <c r="CA63" s="289"/>
      <c r="CB63" s="287"/>
      <c r="CC63" s="289"/>
      <c r="CD63" s="287"/>
      <c r="CE63" s="289"/>
      <c r="CF63" s="287"/>
      <c r="CG63" s="289"/>
      <c r="CH63" s="287"/>
      <c r="CI63" s="289"/>
      <c r="CJ63" s="287"/>
      <c r="CK63" s="289"/>
      <c r="CL63" s="287"/>
      <c r="CM63" s="289"/>
      <c r="CN63" s="287"/>
      <c r="CO63" s="289"/>
      <c r="CP63" s="287"/>
      <c r="CQ63" s="289"/>
      <c r="CR63" s="287"/>
      <c r="CS63" s="289"/>
      <c r="CT63" s="287"/>
      <c r="CU63" s="289"/>
      <c r="CV63" s="287"/>
      <c r="CW63" s="289"/>
      <c r="CX63" s="295"/>
      <c r="CY63" s="289"/>
      <c r="CZ63" s="295"/>
      <c r="DA63" s="289"/>
      <c r="DB63" s="295"/>
      <c r="DC63" s="289"/>
      <c r="DD63" s="295"/>
      <c r="DE63" s="289"/>
      <c r="DF63" s="295"/>
      <c r="DG63" s="289"/>
      <c r="DH63" s="295"/>
      <c r="DI63" s="289"/>
      <c r="DJ63" s="295"/>
      <c r="DK63" s="289"/>
      <c r="DL63" s="295"/>
      <c r="DM63" s="289"/>
      <c r="DN63" s="295"/>
      <c r="DO63" s="289"/>
      <c r="DP63" s="295"/>
      <c r="DQ63" s="289"/>
      <c r="DR63" s="295"/>
      <c r="DS63" s="289"/>
      <c r="DT63" s="287"/>
      <c r="DU63" s="289"/>
      <c r="DV63" s="287"/>
      <c r="DW63" s="289"/>
      <c r="DX63" s="287"/>
      <c r="DY63" s="289"/>
      <c r="DZ63" s="287"/>
      <c r="EA63" s="289"/>
      <c r="EB63" s="287"/>
      <c r="EC63" s="289"/>
      <c r="ED63" s="287"/>
      <c r="EE63" s="289"/>
      <c r="EF63" s="287"/>
      <c r="EG63" s="289"/>
      <c r="EH63" s="287"/>
      <c r="EI63" s="289"/>
      <c r="EJ63" s="287"/>
      <c r="EK63" s="289"/>
      <c r="EL63" s="287"/>
      <c r="EM63" s="289"/>
      <c r="EN63" s="287"/>
      <c r="EO63" s="289"/>
      <c r="EP63" s="287"/>
      <c r="EQ63" s="289"/>
      <c r="ER63" s="287"/>
      <c r="ES63" s="289"/>
      <c r="ET63" s="287"/>
      <c r="EU63" s="289"/>
      <c r="EV63" s="287"/>
      <c r="EW63" s="289"/>
      <c r="EX63" s="287"/>
      <c r="EY63" s="289"/>
      <c r="EZ63" s="287"/>
      <c r="FA63" s="289"/>
      <c r="FB63" s="287"/>
      <c r="FC63" s="289"/>
      <c r="FD63" s="287"/>
      <c r="FE63" s="289"/>
      <c r="FF63" s="287"/>
      <c r="FG63" s="289"/>
      <c r="FH63" s="287"/>
      <c r="FI63" s="289"/>
      <c r="FJ63" s="287"/>
      <c r="FK63" s="289"/>
      <c r="FL63" s="287"/>
      <c r="FM63" s="289"/>
      <c r="FN63" s="287"/>
      <c r="FO63" s="289"/>
      <c r="FP63" s="287"/>
      <c r="FQ63" s="289"/>
      <c r="FR63" s="287"/>
      <c r="FS63" s="289"/>
      <c r="FT63" s="287"/>
      <c r="FU63" s="289"/>
      <c r="FV63" s="287"/>
      <c r="FW63" s="289"/>
      <c r="FX63" s="287"/>
      <c r="FY63" s="289"/>
      <c r="FZ63" s="287"/>
      <c r="GA63" s="289"/>
      <c r="GB63" s="287"/>
      <c r="GC63" s="289"/>
      <c r="GD63" s="287"/>
      <c r="GE63" s="289"/>
      <c r="GF63" s="287"/>
      <c r="GG63" s="289"/>
      <c r="GH63" s="287"/>
      <c r="GI63" s="289"/>
      <c r="GJ63" s="287"/>
      <c r="GK63" s="289"/>
      <c r="GL63" s="287"/>
      <c r="GM63" s="289"/>
      <c r="GN63" s="287"/>
      <c r="GO63" s="289"/>
      <c r="GP63" s="287"/>
      <c r="GQ63" s="289"/>
    </row>
    <row r="64" spans="1:199" s="302" customFormat="1" ht="12" customHeight="1" x14ac:dyDescent="0.25">
      <c r="A64" s="287" t="s">
        <v>352</v>
      </c>
      <c r="B64" s="295" t="s">
        <v>332</v>
      </c>
      <c r="C64" s="289" t="s">
        <v>273</v>
      </c>
      <c r="D64" s="295" t="s">
        <v>332</v>
      </c>
      <c r="E64" s="289" t="s">
        <v>273</v>
      </c>
      <c r="F64" s="295" t="s">
        <v>332</v>
      </c>
      <c r="G64" s="289" t="s">
        <v>273</v>
      </c>
      <c r="H64" s="295" t="s">
        <v>332</v>
      </c>
      <c r="I64" s="289" t="s">
        <v>273</v>
      </c>
      <c r="J64" s="295" t="s">
        <v>332</v>
      </c>
      <c r="K64" s="289" t="s">
        <v>273</v>
      </c>
      <c r="L64" s="295" t="s">
        <v>332</v>
      </c>
      <c r="M64" s="289" t="s">
        <v>273</v>
      </c>
      <c r="N64" s="295" t="s">
        <v>332</v>
      </c>
      <c r="O64" s="289" t="s">
        <v>273</v>
      </c>
      <c r="P64" s="295" t="s">
        <v>332</v>
      </c>
      <c r="Q64" s="289" t="s">
        <v>273</v>
      </c>
      <c r="R64" s="295" t="s">
        <v>332</v>
      </c>
      <c r="S64" s="289" t="s">
        <v>273</v>
      </c>
      <c r="T64" s="295" t="s">
        <v>332</v>
      </c>
      <c r="U64" s="289" t="s">
        <v>273</v>
      </c>
      <c r="V64" s="295" t="s">
        <v>332</v>
      </c>
      <c r="W64" s="289" t="s">
        <v>273</v>
      </c>
      <c r="X64" s="295" t="s">
        <v>332</v>
      </c>
      <c r="Y64" s="289" t="s">
        <v>273</v>
      </c>
      <c r="Z64" s="295" t="s">
        <v>332</v>
      </c>
      <c r="AA64" s="289" t="s">
        <v>273</v>
      </c>
      <c r="AB64" s="295" t="s">
        <v>332</v>
      </c>
      <c r="AC64" s="289" t="s">
        <v>273</v>
      </c>
      <c r="AD64" s="295" t="s">
        <v>332</v>
      </c>
      <c r="AE64" s="289"/>
      <c r="AF64" s="295" t="s">
        <v>332</v>
      </c>
      <c r="AG64" s="289"/>
      <c r="AH64" s="295" t="s">
        <v>332</v>
      </c>
      <c r="AI64" s="289"/>
      <c r="AJ64" s="295" t="s">
        <v>332</v>
      </c>
      <c r="AK64" s="289"/>
      <c r="AL64" s="295" t="s">
        <v>332</v>
      </c>
      <c r="AM64" s="289"/>
      <c r="AN64" s="295"/>
      <c r="AO64" s="289"/>
      <c r="AP64" s="295"/>
      <c r="AQ64" s="289"/>
      <c r="AR64" s="287"/>
      <c r="AS64" s="289"/>
      <c r="AT64" s="287"/>
      <c r="AU64" s="289"/>
      <c r="AV64" s="287"/>
      <c r="AW64" s="289"/>
      <c r="AX64" s="287"/>
      <c r="AY64" s="289"/>
      <c r="AZ64" s="287"/>
      <c r="BA64" s="289"/>
      <c r="BB64" s="287"/>
      <c r="BC64" s="289"/>
      <c r="BD64" s="287"/>
      <c r="BE64" s="289"/>
      <c r="BF64" s="287"/>
      <c r="BG64" s="289"/>
      <c r="BH64" s="287"/>
      <c r="BI64" s="289"/>
      <c r="BJ64" s="287"/>
      <c r="BK64" s="289"/>
      <c r="BL64" s="287"/>
      <c r="BM64" s="289"/>
      <c r="BN64" s="287"/>
      <c r="BO64" s="289"/>
      <c r="BP64" s="287"/>
      <c r="BQ64" s="289"/>
      <c r="BR64" s="287"/>
      <c r="BS64" s="289"/>
      <c r="BT64" s="287"/>
      <c r="BU64" s="289"/>
      <c r="BV64" s="287"/>
      <c r="BW64" s="289"/>
      <c r="BX64" s="287"/>
      <c r="BY64" s="289"/>
      <c r="BZ64" s="287"/>
      <c r="CA64" s="289"/>
      <c r="CB64" s="287"/>
      <c r="CC64" s="289"/>
      <c r="CD64" s="287"/>
      <c r="CE64" s="289"/>
      <c r="CF64" s="287"/>
      <c r="CG64" s="289"/>
      <c r="CH64" s="287"/>
      <c r="CI64" s="289"/>
      <c r="CJ64" s="287"/>
      <c r="CK64" s="289"/>
      <c r="CL64" s="287"/>
      <c r="CM64" s="289"/>
      <c r="CN64" s="287"/>
      <c r="CO64" s="289"/>
      <c r="CP64" s="287"/>
      <c r="CQ64" s="289"/>
      <c r="CR64" s="287"/>
      <c r="CS64" s="289"/>
      <c r="CT64" s="287"/>
      <c r="CU64" s="289"/>
      <c r="CV64" s="287"/>
      <c r="CW64" s="289"/>
      <c r="CX64" s="295"/>
      <c r="CY64" s="289"/>
      <c r="CZ64" s="295"/>
      <c r="DA64" s="289"/>
      <c r="DB64" s="295"/>
      <c r="DC64" s="289"/>
      <c r="DD64" s="295"/>
      <c r="DE64" s="289"/>
      <c r="DF64" s="295"/>
      <c r="DG64" s="289"/>
      <c r="DH64" s="295"/>
      <c r="DI64" s="289"/>
      <c r="DJ64" s="295"/>
      <c r="DK64" s="289"/>
      <c r="DL64" s="295"/>
      <c r="DM64" s="289"/>
      <c r="DN64" s="295"/>
      <c r="DO64" s="289"/>
      <c r="DP64" s="295"/>
      <c r="DQ64" s="289"/>
      <c r="DR64" s="295"/>
      <c r="DS64" s="289"/>
      <c r="DT64" s="287"/>
      <c r="DU64" s="289"/>
      <c r="DV64" s="287"/>
      <c r="DW64" s="289"/>
      <c r="DX64" s="287"/>
      <c r="DY64" s="289"/>
      <c r="DZ64" s="287"/>
      <c r="EA64" s="289"/>
      <c r="EB64" s="287"/>
      <c r="EC64" s="289"/>
      <c r="ED64" s="287"/>
      <c r="EE64" s="289"/>
      <c r="EF64" s="287"/>
      <c r="EG64" s="289"/>
      <c r="EH64" s="287"/>
      <c r="EI64" s="289"/>
      <c r="EJ64" s="287"/>
      <c r="EK64" s="289"/>
      <c r="EL64" s="287"/>
      <c r="EM64" s="289"/>
      <c r="EN64" s="287"/>
      <c r="EO64" s="289"/>
      <c r="EP64" s="287"/>
      <c r="EQ64" s="289"/>
      <c r="ER64" s="287"/>
      <c r="ES64" s="289"/>
      <c r="ET64" s="287"/>
      <c r="EU64" s="289"/>
      <c r="EV64" s="287"/>
      <c r="EW64" s="289"/>
      <c r="EX64" s="287"/>
      <c r="EY64" s="289"/>
      <c r="EZ64" s="287"/>
      <c r="FA64" s="289"/>
      <c r="FB64" s="287"/>
      <c r="FC64" s="289"/>
      <c r="FD64" s="287"/>
      <c r="FE64" s="289"/>
      <c r="FF64" s="287"/>
      <c r="FG64" s="289"/>
      <c r="FH64" s="287"/>
      <c r="FI64" s="289"/>
      <c r="FJ64" s="287"/>
      <c r="FK64" s="289"/>
      <c r="FL64" s="287"/>
      <c r="FM64" s="289"/>
      <c r="FN64" s="287"/>
      <c r="FO64" s="289"/>
      <c r="FP64" s="287"/>
      <c r="FQ64" s="289"/>
      <c r="FR64" s="287"/>
      <c r="FS64" s="289"/>
      <c r="FT64" s="287"/>
      <c r="FU64" s="289"/>
      <c r="FV64" s="287"/>
      <c r="FW64" s="289"/>
      <c r="FX64" s="287"/>
      <c r="FY64" s="289"/>
      <c r="FZ64" s="287"/>
      <c r="GA64" s="289"/>
      <c r="GB64" s="287"/>
      <c r="GC64" s="289"/>
      <c r="GD64" s="287"/>
      <c r="GE64" s="289"/>
      <c r="GF64" s="287"/>
      <c r="GG64" s="289"/>
      <c r="GH64" s="287"/>
      <c r="GI64" s="289"/>
      <c r="GJ64" s="287"/>
      <c r="GK64" s="289"/>
      <c r="GL64" s="287"/>
      <c r="GM64" s="289"/>
      <c r="GN64" s="287"/>
      <c r="GO64" s="289"/>
      <c r="GP64" s="287"/>
      <c r="GQ64" s="289"/>
    </row>
    <row r="65" spans="1:199" s="302" customFormat="1" ht="12" customHeight="1" x14ac:dyDescent="0.25">
      <c r="A65" s="287" t="s">
        <v>353</v>
      </c>
      <c r="B65" s="295" t="s">
        <v>332</v>
      </c>
      <c r="C65" s="289" t="s">
        <v>273</v>
      </c>
      <c r="D65" s="295" t="s">
        <v>332</v>
      </c>
      <c r="E65" s="289" t="s">
        <v>273</v>
      </c>
      <c r="F65" s="295" t="s">
        <v>332</v>
      </c>
      <c r="G65" s="289" t="s">
        <v>273</v>
      </c>
      <c r="H65" s="295" t="s">
        <v>332</v>
      </c>
      <c r="I65" s="289" t="s">
        <v>273</v>
      </c>
      <c r="J65" s="295" t="s">
        <v>332</v>
      </c>
      <c r="K65" s="289" t="s">
        <v>273</v>
      </c>
      <c r="L65" s="295" t="s">
        <v>332</v>
      </c>
      <c r="M65" s="289" t="s">
        <v>273</v>
      </c>
      <c r="N65" s="295" t="s">
        <v>332</v>
      </c>
      <c r="O65" s="289" t="s">
        <v>273</v>
      </c>
      <c r="P65" s="295" t="s">
        <v>332</v>
      </c>
      <c r="Q65" s="289" t="s">
        <v>273</v>
      </c>
      <c r="R65" s="295" t="s">
        <v>332</v>
      </c>
      <c r="S65" s="289" t="s">
        <v>273</v>
      </c>
      <c r="T65" s="295" t="s">
        <v>332</v>
      </c>
      <c r="U65" s="289" t="s">
        <v>273</v>
      </c>
      <c r="V65" s="295" t="s">
        <v>332</v>
      </c>
      <c r="W65" s="289" t="s">
        <v>273</v>
      </c>
      <c r="X65" s="295" t="s">
        <v>332</v>
      </c>
      <c r="Y65" s="289" t="s">
        <v>273</v>
      </c>
      <c r="Z65" s="295" t="s">
        <v>332</v>
      </c>
      <c r="AA65" s="289" t="s">
        <v>273</v>
      </c>
      <c r="AB65" s="295" t="s">
        <v>332</v>
      </c>
      <c r="AC65" s="289" t="s">
        <v>273</v>
      </c>
      <c r="AD65" s="295" t="s">
        <v>332</v>
      </c>
      <c r="AE65" s="289"/>
      <c r="AF65" s="295" t="s">
        <v>332</v>
      </c>
      <c r="AG65" s="289"/>
      <c r="AH65" s="295" t="s">
        <v>332</v>
      </c>
      <c r="AI65" s="289"/>
      <c r="AJ65" s="295" t="s">
        <v>332</v>
      </c>
      <c r="AK65" s="289"/>
      <c r="AL65" s="295" t="s">
        <v>332</v>
      </c>
      <c r="AM65" s="289"/>
      <c r="AN65" s="295"/>
      <c r="AO65" s="289"/>
      <c r="AP65" s="295"/>
      <c r="AQ65" s="289"/>
      <c r="AR65" s="287"/>
      <c r="AS65" s="289"/>
      <c r="AT65" s="287"/>
      <c r="AU65" s="289"/>
      <c r="AV65" s="287"/>
      <c r="AW65" s="289"/>
      <c r="AX65" s="287"/>
      <c r="AY65" s="289"/>
      <c r="AZ65" s="287"/>
      <c r="BA65" s="289"/>
      <c r="BB65" s="287"/>
      <c r="BC65" s="289"/>
      <c r="BD65" s="287"/>
      <c r="BE65" s="289"/>
      <c r="BF65" s="287"/>
      <c r="BG65" s="289"/>
      <c r="BH65" s="287"/>
      <c r="BI65" s="289"/>
      <c r="BJ65" s="287"/>
      <c r="BK65" s="289"/>
      <c r="BL65" s="287"/>
      <c r="BM65" s="289"/>
      <c r="BN65" s="287"/>
      <c r="BO65" s="289"/>
      <c r="BP65" s="287"/>
      <c r="BQ65" s="289"/>
      <c r="BR65" s="287"/>
      <c r="BS65" s="289"/>
      <c r="BT65" s="287"/>
      <c r="BU65" s="289"/>
      <c r="BV65" s="287"/>
      <c r="BW65" s="289"/>
      <c r="BX65" s="287"/>
      <c r="BY65" s="289"/>
      <c r="BZ65" s="287"/>
      <c r="CA65" s="289"/>
      <c r="CB65" s="287"/>
      <c r="CC65" s="289"/>
      <c r="CD65" s="287"/>
      <c r="CE65" s="289"/>
      <c r="CF65" s="287"/>
      <c r="CG65" s="289"/>
      <c r="CH65" s="287"/>
      <c r="CI65" s="289"/>
      <c r="CJ65" s="287"/>
      <c r="CK65" s="289"/>
      <c r="CL65" s="287"/>
      <c r="CM65" s="289"/>
      <c r="CN65" s="287"/>
      <c r="CO65" s="289"/>
      <c r="CP65" s="287"/>
      <c r="CQ65" s="289"/>
      <c r="CR65" s="287"/>
      <c r="CS65" s="289"/>
      <c r="CT65" s="287"/>
      <c r="CU65" s="289"/>
      <c r="CV65" s="287"/>
      <c r="CW65" s="289"/>
      <c r="CX65" s="295"/>
      <c r="CY65" s="289"/>
      <c r="CZ65" s="295"/>
      <c r="DA65" s="289"/>
      <c r="DB65" s="295"/>
      <c r="DC65" s="289"/>
      <c r="DD65" s="295"/>
      <c r="DE65" s="289"/>
      <c r="DF65" s="295"/>
      <c r="DG65" s="289"/>
      <c r="DH65" s="295"/>
      <c r="DI65" s="289"/>
      <c r="DJ65" s="295"/>
      <c r="DK65" s="289"/>
      <c r="DL65" s="295"/>
      <c r="DM65" s="289"/>
      <c r="DN65" s="295"/>
      <c r="DO65" s="289"/>
      <c r="DP65" s="295"/>
      <c r="DQ65" s="289"/>
      <c r="DR65" s="295"/>
      <c r="DS65" s="289"/>
      <c r="DT65" s="287"/>
      <c r="DU65" s="289"/>
      <c r="DV65" s="287"/>
      <c r="DW65" s="289"/>
      <c r="DX65" s="287"/>
      <c r="DY65" s="289"/>
      <c r="DZ65" s="287"/>
      <c r="EA65" s="289"/>
      <c r="EB65" s="287"/>
      <c r="EC65" s="289"/>
      <c r="ED65" s="287"/>
      <c r="EE65" s="289"/>
      <c r="EF65" s="287"/>
      <c r="EG65" s="289"/>
      <c r="EH65" s="287"/>
      <c r="EI65" s="289"/>
      <c r="EJ65" s="287"/>
      <c r="EK65" s="289"/>
      <c r="EL65" s="287"/>
      <c r="EM65" s="289"/>
      <c r="EN65" s="287"/>
      <c r="EO65" s="289"/>
      <c r="EP65" s="287"/>
      <c r="EQ65" s="289"/>
      <c r="ER65" s="287"/>
      <c r="ES65" s="289"/>
      <c r="ET65" s="287"/>
      <c r="EU65" s="289"/>
      <c r="EV65" s="287"/>
      <c r="EW65" s="289"/>
      <c r="EX65" s="287"/>
      <c r="EY65" s="289"/>
      <c r="EZ65" s="287"/>
      <c r="FA65" s="289"/>
      <c r="FB65" s="287"/>
      <c r="FC65" s="289"/>
      <c r="FD65" s="287"/>
      <c r="FE65" s="289"/>
      <c r="FF65" s="287"/>
      <c r="FG65" s="289"/>
      <c r="FH65" s="287"/>
      <c r="FI65" s="289"/>
      <c r="FJ65" s="287"/>
      <c r="FK65" s="289"/>
      <c r="FL65" s="287"/>
      <c r="FM65" s="289"/>
      <c r="FN65" s="287"/>
      <c r="FO65" s="289"/>
      <c r="FP65" s="287"/>
      <c r="FQ65" s="289"/>
      <c r="FR65" s="287"/>
      <c r="FS65" s="289"/>
      <c r="FT65" s="287"/>
      <c r="FU65" s="289"/>
      <c r="FV65" s="287"/>
      <c r="FW65" s="289"/>
      <c r="FX65" s="287"/>
      <c r="FY65" s="289"/>
      <c r="FZ65" s="287"/>
      <c r="GA65" s="289"/>
      <c r="GB65" s="287"/>
      <c r="GC65" s="289"/>
      <c r="GD65" s="287"/>
      <c r="GE65" s="289"/>
      <c r="GF65" s="287"/>
      <c r="GG65" s="289"/>
      <c r="GH65" s="287"/>
      <c r="GI65" s="289"/>
      <c r="GJ65" s="287"/>
      <c r="GK65" s="289"/>
      <c r="GL65" s="287"/>
      <c r="GM65" s="289"/>
      <c r="GN65" s="287"/>
      <c r="GO65" s="289"/>
      <c r="GP65" s="287"/>
      <c r="GQ65" s="289"/>
    </row>
    <row r="66" spans="1:199" s="302" customFormat="1" ht="12" customHeight="1" x14ac:dyDescent="0.25">
      <c r="A66" s="287" t="s">
        <v>354</v>
      </c>
      <c r="B66" s="295">
        <v>2909</v>
      </c>
      <c r="C66" s="289" t="s">
        <v>273</v>
      </c>
      <c r="D66" s="295">
        <v>247</v>
      </c>
      <c r="E66" s="289" t="s">
        <v>273</v>
      </c>
      <c r="F66" s="295">
        <v>162</v>
      </c>
      <c r="G66" s="289" t="s">
        <v>273</v>
      </c>
      <c r="H66" s="295">
        <v>2</v>
      </c>
      <c r="I66" s="289" t="s">
        <v>273</v>
      </c>
      <c r="J66" s="295">
        <v>1314</v>
      </c>
      <c r="K66" s="289" t="s">
        <v>273</v>
      </c>
      <c r="L66" s="295">
        <v>4634</v>
      </c>
      <c r="M66" s="289" t="s">
        <v>273</v>
      </c>
      <c r="N66" s="295">
        <v>20006</v>
      </c>
      <c r="O66" s="289" t="s">
        <v>273</v>
      </c>
      <c r="P66" s="295">
        <v>4763</v>
      </c>
      <c r="Q66" s="289" t="s">
        <v>273</v>
      </c>
      <c r="R66" s="295">
        <v>266</v>
      </c>
      <c r="S66" s="289" t="s">
        <v>273</v>
      </c>
      <c r="T66" s="295">
        <v>2</v>
      </c>
      <c r="U66" s="289" t="s">
        <v>273</v>
      </c>
      <c r="V66" s="295">
        <v>11310</v>
      </c>
      <c r="W66" s="289" t="s">
        <v>273</v>
      </c>
      <c r="X66" s="295">
        <v>36347</v>
      </c>
      <c r="Y66" s="289" t="s">
        <v>273</v>
      </c>
      <c r="Z66" s="295">
        <v>3559</v>
      </c>
      <c r="AA66" s="289" t="s">
        <v>273</v>
      </c>
      <c r="AB66" s="295">
        <v>1602802</v>
      </c>
      <c r="AC66" s="289" t="s">
        <v>273</v>
      </c>
      <c r="AD66" s="295">
        <v>242178</v>
      </c>
      <c r="AE66" s="289"/>
      <c r="AF66" s="295">
        <v>30691</v>
      </c>
      <c r="AG66" s="289"/>
      <c r="AH66" s="295">
        <v>92</v>
      </c>
      <c r="AI66" s="289"/>
      <c r="AJ66" s="295">
        <v>907015</v>
      </c>
      <c r="AK66" s="289"/>
      <c r="AL66" s="295">
        <v>2782778</v>
      </c>
      <c r="AM66" s="289"/>
      <c r="AN66" s="295"/>
      <c r="AO66" s="289"/>
      <c r="AP66" s="295"/>
      <c r="AQ66" s="289"/>
      <c r="AR66" s="287"/>
      <c r="AS66" s="289"/>
      <c r="AT66" s="287"/>
      <c r="AU66" s="289"/>
      <c r="AV66" s="287"/>
      <c r="AW66" s="289"/>
      <c r="AX66" s="287"/>
      <c r="AY66" s="289"/>
      <c r="AZ66" s="287"/>
      <c r="BA66" s="289"/>
      <c r="BB66" s="287"/>
      <c r="BC66" s="289"/>
      <c r="BD66" s="287"/>
      <c r="BE66" s="289"/>
      <c r="BF66" s="287"/>
      <c r="BG66" s="289"/>
      <c r="BH66" s="287"/>
      <c r="BI66" s="289"/>
      <c r="BJ66" s="287"/>
      <c r="BK66" s="289"/>
      <c r="BL66" s="287"/>
      <c r="BM66" s="289"/>
      <c r="BN66" s="287"/>
      <c r="BO66" s="289"/>
      <c r="BP66" s="287"/>
      <c r="BQ66" s="289"/>
      <c r="BR66" s="287"/>
      <c r="BS66" s="289"/>
      <c r="BT66" s="287"/>
      <c r="BU66" s="289"/>
      <c r="BV66" s="287"/>
      <c r="BW66" s="289"/>
      <c r="BX66" s="287"/>
      <c r="BY66" s="289"/>
      <c r="BZ66" s="287"/>
      <c r="CA66" s="289"/>
      <c r="CB66" s="287"/>
      <c r="CC66" s="289"/>
      <c r="CD66" s="287"/>
      <c r="CE66" s="289"/>
      <c r="CF66" s="287"/>
      <c r="CG66" s="289"/>
      <c r="CH66" s="287"/>
      <c r="CI66" s="289"/>
      <c r="CJ66" s="287"/>
      <c r="CK66" s="289"/>
      <c r="CL66" s="287"/>
      <c r="CM66" s="289"/>
      <c r="CN66" s="287"/>
      <c r="CO66" s="289"/>
      <c r="CP66" s="287"/>
      <c r="CQ66" s="289"/>
      <c r="CR66" s="287"/>
      <c r="CS66" s="289"/>
      <c r="CT66" s="287"/>
      <c r="CU66" s="289"/>
      <c r="CV66" s="287"/>
      <c r="CW66" s="289"/>
      <c r="CX66" s="295"/>
      <c r="CY66" s="289"/>
      <c r="CZ66" s="295"/>
      <c r="DA66" s="289"/>
      <c r="DB66" s="295"/>
      <c r="DC66" s="289"/>
      <c r="DD66" s="295"/>
      <c r="DE66" s="289"/>
      <c r="DF66" s="295"/>
      <c r="DG66" s="289"/>
      <c r="DH66" s="295"/>
      <c r="DI66" s="289"/>
      <c r="DJ66" s="295"/>
      <c r="DK66" s="289"/>
      <c r="DL66" s="295"/>
      <c r="DM66" s="289"/>
      <c r="DN66" s="295"/>
      <c r="DO66" s="289"/>
      <c r="DP66" s="295"/>
      <c r="DQ66" s="289"/>
      <c r="DR66" s="295"/>
      <c r="DS66" s="289"/>
      <c r="DT66" s="287"/>
      <c r="DU66" s="289"/>
      <c r="DV66" s="287"/>
      <c r="DW66" s="289"/>
      <c r="DX66" s="287"/>
      <c r="DY66" s="289"/>
      <c r="DZ66" s="287"/>
      <c r="EA66" s="289"/>
      <c r="EB66" s="287"/>
      <c r="EC66" s="289"/>
      <c r="ED66" s="287"/>
      <c r="EE66" s="289"/>
      <c r="EF66" s="287"/>
      <c r="EG66" s="289"/>
      <c r="EH66" s="287"/>
      <c r="EI66" s="289"/>
      <c r="EJ66" s="287"/>
      <c r="EK66" s="289"/>
      <c r="EL66" s="287"/>
      <c r="EM66" s="289"/>
      <c r="EN66" s="287"/>
      <c r="EO66" s="289"/>
      <c r="EP66" s="287"/>
      <c r="EQ66" s="289"/>
      <c r="ER66" s="287"/>
      <c r="ES66" s="289"/>
      <c r="ET66" s="287"/>
      <c r="EU66" s="289"/>
      <c r="EV66" s="287"/>
      <c r="EW66" s="289"/>
      <c r="EX66" s="287"/>
      <c r="EY66" s="289"/>
      <c r="EZ66" s="287"/>
      <c r="FA66" s="289"/>
      <c r="FB66" s="287"/>
      <c r="FC66" s="289"/>
      <c r="FD66" s="287"/>
      <c r="FE66" s="289"/>
      <c r="FF66" s="287"/>
      <c r="FG66" s="289"/>
      <c r="FH66" s="287"/>
      <c r="FI66" s="289"/>
      <c r="FJ66" s="287"/>
      <c r="FK66" s="289"/>
      <c r="FL66" s="287"/>
      <c r="FM66" s="289"/>
      <c r="FN66" s="287"/>
      <c r="FO66" s="289"/>
      <c r="FP66" s="287"/>
      <c r="FQ66" s="289"/>
      <c r="FR66" s="287"/>
      <c r="FS66" s="289"/>
      <c r="FT66" s="287"/>
      <c r="FU66" s="289"/>
      <c r="FV66" s="287"/>
      <c r="FW66" s="289"/>
      <c r="FX66" s="287"/>
      <c r="FY66" s="289"/>
      <c r="FZ66" s="287"/>
      <c r="GA66" s="289"/>
      <c r="GB66" s="287"/>
      <c r="GC66" s="289"/>
      <c r="GD66" s="287"/>
      <c r="GE66" s="289"/>
      <c r="GF66" s="287"/>
      <c r="GG66" s="289"/>
      <c r="GH66" s="287"/>
      <c r="GI66" s="289"/>
      <c r="GJ66" s="287"/>
      <c r="GK66" s="289"/>
      <c r="GL66" s="287"/>
      <c r="GM66" s="289"/>
      <c r="GN66" s="287"/>
      <c r="GO66" s="289"/>
      <c r="GP66" s="287"/>
      <c r="GQ66" s="289"/>
    </row>
    <row r="67" spans="1:199" s="302" customFormat="1" ht="12" customHeight="1" x14ac:dyDescent="0.25">
      <c r="A67" s="287" t="s">
        <v>355</v>
      </c>
      <c r="B67" s="295" t="s">
        <v>332</v>
      </c>
      <c r="C67" s="289" t="s">
        <v>273</v>
      </c>
      <c r="D67" s="295" t="s">
        <v>332</v>
      </c>
      <c r="E67" s="289" t="s">
        <v>273</v>
      </c>
      <c r="F67" s="295" t="s">
        <v>332</v>
      </c>
      <c r="G67" s="289" t="s">
        <v>273</v>
      </c>
      <c r="H67" s="295" t="s">
        <v>332</v>
      </c>
      <c r="I67" s="289" t="s">
        <v>273</v>
      </c>
      <c r="J67" s="295" t="s">
        <v>332</v>
      </c>
      <c r="K67" s="289" t="s">
        <v>273</v>
      </c>
      <c r="L67" s="295" t="s">
        <v>332</v>
      </c>
      <c r="M67" s="289" t="s">
        <v>273</v>
      </c>
      <c r="N67" s="295" t="s">
        <v>332</v>
      </c>
      <c r="O67" s="289" t="s">
        <v>273</v>
      </c>
      <c r="P67" s="295" t="s">
        <v>332</v>
      </c>
      <c r="Q67" s="289" t="s">
        <v>273</v>
      </c>
      <c r="R67" s="295" t="s">
        <v>332</v>
      </c>
      <c r="S67" s="289" t="s">
        <v>273</v>
      </c>
      <c r="T67" s="295" t="s">
        <v>332</v>
      </c>
      <c r="U67" s="289" t="s">
        <v>273</v>
      </c>
      <c r="V67" s="295" t="s">
        <v>332</v>
      </c>
      <c r="W67" s="289" t="s">
        <v>273</v>
      </c>
      <c r="X67" s="295" t="s">
        <v>332</v>
      </c>
      <c r="Y67" s="289" t="s">
        <v>273</v>
      </c>
      <c r="Z67" s="295" t="s">
        <v>332</v>
      </c>
      <c r="AA67" s="289" t="s">
        <v>273</v>
      </c>
      <c r="AB67" s="295" t="s">
        <v>332</v>
      </c>
      <c r="AC67" s="289" t="s">
        <v>273</v>
      </c>
      <c r="AD67" s="295" t="s">
        <v>332</v>
      </c>
      <c r="AE67" s="289"/>
      <c r="AF67" s="295" t="s">
        <v>332</v>
      </c>
      <c r="AG67" s="289"/>
      <c r="AH67" s="295" t="s">
        <v>332</v>
      </c>
      <c r="AI67" s="289"/>
      <c r="AJ67" s="295" t="s">
        <v>332</v>
      </c>
      <c r="AK67" s="289"/>
      <c r="AL67" s="295" t="s">
        <v>332</v>
      </c>
      <c r="AM67" s="289"/>
      <c r="AN67" s="295"/>
      <c r="AO67" s="289"/>
      <c r="AP67" s="295"/>
      <c r="AQ67" s="289"/>
      <c r="AR67" s="287"/>
      <c r="AS67" s="289"/>
      <c r="AT67" s="287"/>
      <c r="AU67" s="289"/>
      <c r="AV67" s="287"/>
      <c r="AW67" s="289"/>
      <c r="AX67" s="287"/>
      <c r="AY67" s="289"/>
      <c r="AZ67" s="287"/>
      <c r="BA67" s="289"/>
      <c r="BB67" s="287"/>
      <c r="BC67" s="289"/>
      <c r="BD67" s="287"/>
      <c r="BE67" s="289"/>
      <c r="BF67" s="287"/>
      <c r="BG67" s="289"/>
      <c r="BH67" s="287"/>
      <c r="BI67" s="289"/>
      <c r="BJ67" s="287"/>
      <c r="BK67" s="289"/>
      <c r="BL67" s="287"/>
      <c r="BM67" s="289"/>
      <c r="BN67" s="287"/>
      <c r="BO67" s="289"/>
      <c r="BP67" s="287"/>
      <c r="BQ67" s="289"/>
      <c r="BR67" s="287"/>
      <c r="BS67" s="289"/>
      <c r="BT67" s="287"/>
      <c r="BU67" s="289"/>
      <c r="BV67" s="287"/>
      <c r="BW67" s="289"/>
      <c r="BX67" s="287"/>
      <c r="BY67" s="289"/>
      <c r="BZ67" s="287"/>
      <c r="CA67" s="289"/>
      <c r="CB67" s="287"/>
      <c r="CC67" s="289"/>
      <c r="CD67" s="287"/>
      <c r="CE67" s="289"/>
      <c r="CF67" s="287"/>
      <c r="CG67" s="289"/>
      <c r="CH67" s="287"/>
      <c r="CI67" s="289"/>
      <c r="CJ67" s="287"/>
      <c r="CK67" s="289"/>
      <c r="CL67" s="287"/>
      <c r="CM67" s="289"/>
      <c r="CN67" s="287"/>
      <c r="CO67" s="289"/>
      <c r="CP67" s="287"/>
      <c r="CQ67" s="289"/>
      <c r="CR67" s="287"/>
      <c r="CS67" s="289"/>
      <c r="CT67" s="287"/>
      <c r="CU67" s="289"/>
      <c r="CV67" s="287"/>
      <c r="CW67" s="289"/>
      <c r="CX67" s="295"/>
      <c r="CY67" s="289"/>
      <c r="CZ67" s="295"/>
      <c r="DA67" s="289"/>
      <c r="DB67" s="295"/>
      <c r="DC67" s="289"/>
      <c r="DD67" s="295"/>
      <c r="DE67" s="289"/>
      <c r="DF67" s="295"/>
      <c r="DG67" s="289"/>
      <c r="DH67" s="295"/>
      <c r="DI67" s="289"/>
      <c r="DJ67" s="295"/>
      <c r="DK67" s="289"/>
      <c r="DL67" s="295"/>
      <c r="DM67" s="289"/>
      <c r="DN67" s="295"/>
      <c r="DO67" s="289"/>
      <c r="DP67" s="295"/>
      <c r="DQ67" s="289"/>
      <c r="DR67" s="295"/>
      <c r="DS67" s="289"/>
      <c r="DT67" s="287"/>
      <c r="DU67" s="289"/>
      <c r="DV67" s="287"/>
      <c r="DW67" s="289"/>
      <c r="DX67" s="287"/>
      <c r="DY67" s="289"/>
      <c r="DZ67" s="287"/>
      <c r="EA67" s="289"/>
      <c r="EB67" s="287"/>
      <c r="EC67" s="289"/>
      <c r="ED67" s="287"/>
      <c r="EE67" s="289"/>
      <c r="EF67" s="287"/>
      <c r="EG67" s="289"/>
      <c r="EH67" s="287"/>
      <c r="EI67" s="289"/>
      <c r="EJ67" s="287"/>
      <c r="EK67" s="289"/>
      <c r="EL67" s="287"/>
      <c r="EM67" s="289"/>
      <c r="EN67" s="287"/>
      <c r="EO67" s="289"/>
      <c r="EP67" s="287"/>
      <c r="EQ67" s="289"/>
      <c r="ER67" s="287"/>
      <c r="ES67" s="289"/>
      <c r="ET67" s="287"/>
      <c r="EU67" s="289"/>
      <c r="EV67" s="287"/>
      <c r="EW67" s="289"/>
      <c r="EX67" s="287"/>
      <c r="EY67" s="289"/>
      <c r="EZ67" s="287"/>
      <c r="FA67" s="289"/>
      <c r="FB67" s="287"/>
      <c r="FC67" s="289"/>
      <c r="FD67" s="287"/>
      <c r="FE67" s="289"/>
      <c r="FF67" s="287"/>
      <c r="FG67" s="289"/>
      <c r="FH67" s="287"/>
      <c r="FI67" s="289"/>
      <c r="FJ67" s="287"/>
      <c r="FK67" s="289"/>
      <c r="FL67" s="287"/>
      <c r="FM67" s="289"/>
      <c r="FN67" s="287"/>
      <c r="FO67" s="289"/>
      <c r="FP67" s="287"/>
      <c r="FQ67" s="289"/>
      <c r="FR67" s="287"/>
      <c r="FS67" s="289"/>
      <c r="FT67" s="287"/>
      <c r="FU67" s="289"/>
      <c r="FV67" s="287"/>
      <c r="FW67" s="289"/>
      <c r="FX67" s="287"/>
      <c r="FY67" s="289"/>
      <c r="FZ67" s="287"/>
      <c r="GA67" s="289"/>
      <c r="GB67" s="287"/>
      <c r="GC67" s="289"/>
      <c r="GD67" s="287"/>
      <c r="GE67" s="289"/>
      <c r="GF67" s="287"/>
      <c r="GG67" s="289"/>
      <c r="GH67" s="287"/>
      <c r="GI67" s="289"/>
      <c r="GJ67" s="287"/>
      <c r="GK67" s="289"/>
      <c r="GL67" s="287"/>
      <c r="GM67" s="289"/>
      <c r="GN67" s="287"/>
      <c r="GO67" s="289"/>
      <c r="GP67" s="287"/>
      <c r="GQ67" s="289"/>
    </row>
    <row r="68" spans="1:199" s="302" customFormat="1" ht="12" customHeight="1" thickBot="1" x14ac:dyDescent="0.3">
      <c r="A68" s="287" t="s">
        <v>356</v>
      </c>
      <c r="B68" s="295" t="s">
        <v>332</v>
      </c>
      <c r="C68" s="289" t="s">
        <v>273</v>
      </c>
      <c r="D68" s="295" t="s">
        <v>332</v>
      </c>
      <c r="E68" s="289" t="s">
        <v>273</v>
      </c>
      <c r="F68" s="295" t="s">
        <v>332</v>
      </c>
      <c r="G68" s="289" t="s">
        <v>273</v>
      </c>
      <c r="H68" s="295" t="s">
        <v>332</v>
      </c>
      <c r="I68" s="289" t="s">
        <v>273</v>
      </c>
      <c r="J68" s="295" t="s">
        <v>332</v>
      </c>
      <c r="K68" s="289" t="s">
        <v>273</v>
      </c>
      <c r="L68" s="295" t="s">
        <v>332</v>
      </c>
      <c r="M68" s="289" t="s">
        <v>273</v>
      </c>
      <c r="N68" s="295" t="s">
        <v>332</v>
      </c>
      <c r="O68" s="289" t="s">
        <v>273</v>
      </c>
      <c r="P68" s="295" t="s">
        <v>332</v>
      </c>
      <c r="Q68" s="289" t="s">
        <v>273</v>
      </c>
      <c r="R68" s="295" t="s">
        <v>332</v>
      </c>
      <c r="S68" s="289" t="s">
        <v>273</v>
      </c>
      <c r="T68" s="295" t="s">
        <v>332</v>
      </c>
      <c r="U68" s="289" t="s">
        <v>273</v>
      </c>
      <c r="V68" s="295" t="s">
        <v>332</v>
      </c>
      <c r="W68" s="289" t="s">
        <v>273</v>
      </c>
      <c r="X68" s="295" t="s">
        <v>332</v>
      </c>
      <c r="Y68" s="289" t="s">
        <v>273</v>
      </c>
      <c r="Z68" s="295" t="s">
        <v>332</v>
      </c>
      <c r="AA68" s="289" t="s">
        <v>273</v>
      </c>
      <c r="AB68" s="295" t="s">
        <v>332</v>
      </c>
      <c r="AC68" s="289" t="s">
        <v>273</v>
      </c>
      <c r="AD68" s="295" t="s">
        <v>332</v>
      </c>
      <c r="AE68" s="289"/>
      <c r="AF68" s="295" t="s">
        <v>332</v>
      </c>
      <c r="AG68" s="289"/>
      <c r="AH68" s="295" t="s">
        <v>332</v>
      </c>
      <c r="AI68" s="289"/>
      <c r="AJ68" s="295" t="s">
        <v>332</v>
      </c>
      <c r="AK68" s="289"/>
      <c r="AL68" s="295" t="s">
        <v>332</v>
      </c>
      <c r="AM68" s="289"/>
      <c r="AN68" s="295"/>
      <c r="AO68" s="289"/>
      <c r="AP68" s="295"/>
      <c r="AQ68" s="289"/>
      <c r="AR68" s="287"/>
      <c r="AS68" s="289"/>
      <c r="AT68" s="287"/>
      <c r="AU68" s="289"/>
      <c r="AV68" s="287"/>
      <c r="AW68" s="289"/>
      <c r="AX68" s="287"/>
      <c r="AY68" s="289"/>
      <c r="AZ68" s="287"/>
      <c r="BA68" s="289"/>
      <c r="BB68" s="287"/>
      <c r="BC68" s="289"/>
      <c r="BD68" s="287"/>
      <c r="BE68" s="289"/>
      <c r="BF68" s="287"/>
      <c r="BG68" s="289"/>
      <c r="BH68" s="287"/>
      <c r="BI68" s="289"/>
      <c r="BJ68" s="287"/>
      <c r="BK68" s="289"/>
      <c r="BL68" s="287"/>
      <c r="BM68" s="289"/>
      <c r="BN68" s="287"/>
      <c r="BO68" s="289"/>
      <c r="BP68" s="287"/>
      <c r="BQ68" s="289"/>
      <c r="BR68" s="287"/>
      <c r="BS68" s="289"/>
      <c r="BT68" s="287"/>
      <c r="BU68" s="289"/>
      <c r="BV68" s="287"/>
      <c r="BW68" s="289"/>
      <c r="BX68" s="287"/>
      <c r="BY68" s="289"/>
      <c r="BZ68" s="287"/>
      <c r="CA68" s="289"/>
      <c r="CB68" s="287"/>
      <c r="CC68" s="289"/>
      <c r="CD68" s="287"/>
      <c r="CE68" s="289"/>
      <c r="CF68" s="287"/>
      <c r="CG68" s="289"/>
      <c r="CH68" s="287"/>
      <c r="CI68" s="289"/>
      <c r="CJ68" s="287"/>
      <c r="CK68" s="289"/>
      <c r="CL68" s="287"/>
      <c r="CM68" s="289"/>
      <c r="CN68" s="287"/>
      <c r="CO68" s="289"/>
      <c r="CP68" s="287"/>
      <c r="CQ68" s="289"/>
      <c r="CR68" s="287"/>
      <c r="CS68" s="289"/>
      <c r="CT68" s="287"/>
      <c r="CU68" s="289"/>
      <c r="CV68" s="287"/>
      <c r="CW68" s="289"/>
      <c r="CX68" s="295"/>
      <c r="CY68" s="289"/>
      <c r="CZ68" s="295"/>
      <c r="DA68" s="289"/>
      <c r="DB68" s="295"/>
      <c r="DC68" s="289"/>
      <c r="DD68" s="295"/>
      <c r="DE68" s="289"/>
      <c r="DF68" s="295"/>
      <c r="DG68" s="289"/>
      <c r="DH68" s="295"/>
      <c r="DI68" s="289"/>
      <c r="DJ68" s="295"/>
      <c r="DK68" s="289"/>
      <c r="DL68" s="295"/>
      <c r="DM68" s="289"/>
      <c r="DN68" s="295"/>
      <c r="DO68" s="289"/>
      <c r="DP68" s="295"/>
      <c r="DQ68" s="289"/>
      <c r="DR68" s="295"/>
      <c r="DS68" s="289"/>
      <c r="DT68" s="287"/>
      <c r="DU68" s="289"/>
      <c r="DV68" s="287"/>
      <c r="DW68" s="289"/>
      <c r="DX68" s="287"/>
      <c r="DY68" s="289"/>
      <c r="DZ68" s="287"/>
      <c r="EA68" s="289"/>
      <c r="EB68" s="287"/>
      <c r="EC68" s="289"/>
      <c r="ED68" s="287"/>
      <c r="EE68" s="289"/>
      <c r="EF68" s="287"/>
      <c r="EG68" s="289"/>
      <c r="EH68" s="287"/>
      <c r="EI68" s="289"/>
      <c r="EJ68" s="287"/>
      <c r="EK68" s="289"/>
      <c r="EL68" s="287"/>
      <c r="EM68" s="289"/>
      <c r="EN68" s="287"/>
      <c r="EO68" s="289"/>
      <c r="EP68" s="287"/>
      <c r="EQ68" s="289"/>
      <c r="ER68" s="287"/>
      <c r="ES68" s="289"/>
      <c r="ET68" s="287"/>
      <c r="EU68" s="289"/>
      <c r="EV68" s="287"/>
      <c r="EW68" s="289"/>
      <c r="EX68" s="287"/>
      <c r="EY68" s="289"/>
      <c r="EZ68" s="287"/>
      <c r="FA68" s="289"/>
      <c r="FB68" s="287"/>
      <c r="FC68" s="289"/>
      <c r="FD68" s="287"/>
      <c r="FE68" s="289"/>
      <c r="FF68" s="287"/>
      <c r="FG68" s="289"/>
      <c r="FH68" s="287"/>
      <c r="FI68" s="289"/>
      <c r="FJ68" s="287"/>
      <c r="FK68" s="289"/>
      <c r="FL68" s="287"/>
      <c r="FM68" s="289"/>
      <c r="FN68" s="287"/>
      <c r="FO68" s="289"/>
      <c r="FP68" s="287"/>
      <c r="FQ68" s="289"/>
      <c r="FR68" s="287"/>
      <c r="FS68" s="289"/>
      <c r="FT68" s="287"/>
      <c r="FU68" s="289"/>
      <c r="FV68" s="287"/>
      <c r="FW68" s="289"/>
      <c r="FX68" s="287"/>
      <c r="FY68" s="289"/>
      <c r="FZ68" s="287"/>
      <c r="GA68" s="289"/>
      <c r="GB68" s="287"/>
      <c r="GC68" s="289"/>
      <c r="GD68" s="287"/>
      <c r="GE68" s="289"/>
      <c r="GF68" s="287"/>
      <c r="GG68" s="289"/>
      <c r="GH68" s="287"/>
      <c r="GI68" s="289"/>
      <c r="GJ68" s="287"/>
      <c r="GK68" s="289"/>
      <c r="GL68" s="287"/>
      <c r="GM68" s="289"/>
      <c r="GN68" s="287"/>
      <c r="GO68" s="289"/>
      <c r="GP68" s="287"/>
      <c r="GQ68" s="289"/>
    </row>
    <row r="69" spans="1:199" ht="12" customHeight="1" x14ac:dyDescent="0.25">
      <c r="A69" s="304"/>
      <c r="B69" s="304" t="s">
        <v>273</v>
      </c>
      <c r="C69" s="304" t="s">
        <v>273</v>
      </c>
      <c r="D69" s="304" t="s">
        <v>273</v>
      </c>
      <c r="E69" s="304" t="s">
        <v>273</v>
      </c>
      <c r="F69" s="304" t="s">
        <v>273</v>
      </c>
      <c r="G69" s="304" t="s">
        <v>273</v>
      </c>
      <c r="H69" s="304" t="s">
        <v>273</v>
      </c>
      <c r="I69" s="304" t="s">
        <v>273</v>
      </c>
      <c r="J69" s="304" t="s">
        <v>273</v>
      </c>
      <c r="K69" s="304" t="s">
        <v>273</v>
      </c>
      <c r="L69" s="304" t="s">
        <v>273</v>
      </c>
      <c r="M69" s="304" t="s">
        <v>273</v>
      </c>
      <c r="N69" s="304" t="s">
        <v>273</v>
      </c>
      <c r="O69" s="304" t="s">
        <v>273</v>
      </c>
      <c r="P69" s="304" t="s">
        <v>273</v>
      </c>
      <c r="Q69" s="304" t="s">
        <v>273</v>
      </c>
      <c r="R69" s="304" t="s">
        <v>273</v>
      </c>
      <c r="S69" s="304" t="s">
        <v>273</v>
      </c>
      <c r="T69" s="304" t="s">
        <v>273</v>
      </c>
      <c r="U69" s="304" t="s">
        <v>273</v>
      </c>
      <c r="V69" s="304" t="s">
        <v>273</v>
      </c>
      <c r="W69" s="304" t="s">
        <v>273</v>
      </c>
      <c r="X69" s="304" t="s">
        <v>273</v>
      </c>
      <c r="Y69" s="304" t="s">
        <v>273</v>
      </c>
      <c r="Z69" s="304" t="s">
        <v>273</v>
      </c>
      <c r="AA69" s="304" t="s">
        <v>273</v>
      </c>
      <c r="AB69" s="304" t="s">
        <v>273</v>
      </c>
      <c r="AC69" s="304" t="s">
        <v>273</v>
      </c>
      <c r="AD69" s="304" t="s">
        <v>273</v>
      </c>
      <c r="AE69" s="304"/>
      <c r="AF69" s="304"/>
      <c r="AG69" s="304"/>
      <c r="AH69" s="304"/>
      <c r="AI69" s="304"/>
      <c r="AJ69" s="304"/>
      <c r="AK69" s="304"/>
      <c r="AL69" s="304"/>
      <c r="AM69" s="304"/>
      <c r="AN69" s="304"/>
      <c r="AO69" s="304"/>
      <c r="AP69" s="304"/>
      <c r="AQ69" s="305"/>
      <c r="AR69" s="305"/>
      <c r="AS69" s="305"/>
      <c r="AT69" s="305"/>
      <c r="AU69" s="305"/>
      <c r="AV69" s="305"/>
      <c r="AW69" s="305"/>
      <c r="AX69" s="305"/>
      <c r="AY69" s="305"/>
      <c r="AZ69" s="305"/>
      <c r="BA69" s="305"/>
      <c r="BB69" s="305"/>
      <c r="BC69" s="305"/>
      <c r="BD69" s="305"/>
      <c r="BE69" s="305"/>
      <c r="BF69" s="305"/>
      <c r="BG69" s="305"/>
      <c r="BH69" s="305"/>
      <c r="BI69" s="305"/>
      <c r="BJ69" s="305"/>
      <c r="BK69" s="305"/>
      <c r="BL69" s="305"/>
      <c r="BM69" s="305"/>
      <c r="BN69" s="305"/>
      <c r="BO69" s="305"/>
      <c r="BP69" s="305"/>
      <c r="BQ69" s="305"/>
      <c r="BR69" s="305"/>
      <c r="BS69" s="305"/>
      <c r="BT69" s="305"/>
      <c r="BU69" s="305"/>
      <c r="BV69" s="305"/>
      <c r="BW69" s="305"/>
      <c r="BX69" s="305"/>
      <c r="BY69" s="305"/>
      <c r="BZ69" s="305"/>
      <c r="CA69" s="305"/>
      <c r="CB69" s="305"/>
      <c r="CC69" s="305"/>
      <c r="CD69" s="305"/>
      <c r="CE69" s="305"/>
      <c r="CF69" s="305"/>
      <c r="CG69" s="305"/>
      <c r="CH69" s="305"/>
      <c r="CI69" s="305"/>
      <c r="CJ69" s="305"/>
      <c r="CK69" s="305"/>
      <c r="CL69" s="305"/>
      <c r="CM69" s="305"/>
      <c r="CN69" s="305"/>
      <c r="CO69" s="305"/>
      <c r="CP69" s="305"/>
      <c r="CQ69" s="305"/>
      <c r="CR69" s="305"/>
      <c r="CS69" s="305"/>
      <c r="CT69" s="305"/>
      <c r="CU69" s="305"/>
      <c r="CV69" s="305"/>
      <c r="CW69" s="305"/>
      <c r="CX69" s="304"/>
      <c r="CY69" s="304"/>
      <c r="CZ69" s="304"/>
      <c r="DA69" s="304"/>
      <c r="DB69" s="304"/>
      <c r="DC69" s="304"/>
      <c r="DD69" s="304"/>
      <c r="DE69" s="304"/>
      <c r="DF69" s="304"/>
      <c r="DG69" s="304"/>
      <c r="DH69" s="304"/>
      <c r="DI69" s="304"/>
      <c r="DJ69" s="304"/>
      <c r="DK69" s="304"/>
      <c r="DL69" s="304"/>
      <c r="DM69" s="304"/>
      <c r="DN69" s="304"/>
      <c r="DO69" s="304"/>
      <c r="DP69" s="304"/>
      <c r="DQ69" s="304"/>
      <c r="DR69" s="304"/>
      <c r="DS69" s="305"/>
      <c r="DT69" s="305"/>
      <c r="DU69" s="305"/>
      <c r="DV69" s="305"/>
      <c r="DW69" s="305"/>
      <c r="DX69" s="305"/>
      <c r="DY69" s="305"/>
      <c r="DZ69" s="305"/>
      <c r="EA69" s="305"/>
      <c r="EB69" s="305"/>
      <c r="EC69" s="305"/>
      <c r="ED69" s="305"/>
      <c r="EE69" s="305"/>
      <c r="EF69" s="305"/>
      <c r="EG69" s="305"/>
      <c r="EH69" s="305"/>
      <c r="EI69" s="305"/>
      <c r="EJ69" s="305"/>
      <c r="EK69" s="305"/>
      <c r="EL69" s="305"/>
      <c r="EM69" s="305"/>
      <c r="EN69" s="305"/>
      <c r="EO69" s="305"/>
      <c r="EP69" s="305"/>
      <c r="EQ69" s="305"/>
      <c r="ER69" s="305"/>
      <c r="ES69" s="305"/>
      <c r="ET69" s="305"/>
      <c r="EU69" s="305"/>
      <c r="EV69" s="305"/>
      <c r="EW69" s="305"/>
      <c r="EX69" s="305"/>
      <c r="EY69" s="305"/>
      <c r="EZ69" s="305"/>
      <c r="FA69" s="305"/>
      <c r="FB69" s="305"/>
      <c r="FC69" s="305"/>
      <c r="FD69" s="305"/>
      <c r="FE69" s="305"/>
      <c r="FF69" s="305"/>
      <c r="FG69" s="305"/>
      <c r="FH69" s="305"/>
      <c r="FI69" s="305"/>
      <c r="FJ69" s="305"/>
      <c r="FK69" s="305"/>
      <c r="FL69" s="305"/>
      <c r="FM69" s="305"/>
      <c r="FN69" s="305"/>
      <c r="FO69" s="305"/>
      <c r="FP69" s="305"/>
      <c r="FQ69" s="305"/>
      <c r="FR69" s="305"/>
      <c r="FS69" s="305"/>
      <c r="FT69" s="305"/>
      <c r="FU69" s="305"/>
      <c r="FV69" s="305"/>
      <c r="FW69" s="305"/>
      <c r="FX69" s="305"/>
      <c r="FY69" s="305"/>
      <c r="FZ69" s="305"/>
      <c r="GA69" s="305"/>
      <c r="GB69" s="305"/>
      <c r="GC69" s="305"/>
      <c r="GD69" s="305"/>
      <c r="GE69" s="305"/>
      <c r="GF69" s="305"/>
      <c r="GG69" s="305"/>
      <c r="GH69" s="305"/>
      <c r="GI69" s="305"/>
      <c r="GJ69" s="305"/>
      <c r="GK69" s="305"/>
      <c r="GL69" s="305"/>
      <c r="GM69" s="305"/>
      <c r="GN69" s="305"/>
      <c r="GO69" s="305"/>
      <c r="GP69" s="305"/>
      <c r="GQ69" s="305"/>
    </row>
    <row r="70" spans="1:199" x14ac:dyDescent="0.25">
      <c r="A70" s="289"/>
      <c r="B70" s="376" t="s">
        <v>357</v>
      </c>
      <c r="C70" s="376"/>
      <c r="D70" s="376"/>
      <c r="E70" s="376"/>
      <c r="F70" s="376"/>
      <c r="G70" s="376"/>
      <c r="H70" s="376"/>
      <c r="I70" s="289" t="s">
        <v>273</v>
      </c>
      <c r="J70" s="288" t="s">
        <v>273</v>
      </c>
      <c r="K70" s="289" t="s">
        <v>273</v>
      </c>
      <c r="L70" s="288" t="s">
        <v>273</v>
      </c>
      <c r="M70" s="289" t="s">
        <v>273</v>
      </c>
      <c r="N70" s="288" t="s">
        <v>273</v>
      </c>
      <c r="O70" s="289" t="s">
        <v>273</v>
      </c>
      <c r="P70" s="288" t="s">
        <v>273</v>
      </c>
      <c r="Q70" s="289" t="s">
        <v>273</v>
      </c>
      <c r="R70" s="288" t="s">
        <v>273</v>
      </c>
      <c r="S70" s="289" t="s">
        <v>273</v>
      </c>
      <c r="T70" s="288" t="s">
        <v>273</v>
      </c>
      <c r="U70" s="289" t="s">
        <v>273</v>
      </c>
      <c r="V70" s="288" t="s">
        <v>273</v>
      </c>
      <c r="W70" s="289" t="s">
        <v>273</v>
      </c>
      <c r="X70" s="288" t="s">
        <v>273</v>
      </c>
      <c r="Y70" s="289" t="s">
        <v>273</v>
      </c>
      <c r="Z70" s="288" t="s">
        <v>273</v>
      </c>
      <c r="AA70" s="289" t="s">
        <v>273</v>
      </c>
      <c r="AB70" s="288" t="s">
        <v>273</v>
      </c>
      <c r="AC70" s="289" t="s">
        <v>273</v>
      </c>
      <c r="AD70" s="288" t="s">
        <v>273</v>
      </c>
      <c r="AO70" s="288"/>
      <c r="AQ70" s="288"/>
    </row>
    <row r="71" spans="1:199" x14ac:dyDescent="0.25">
      <c r="A71" s="289"/>
      <c r="B71" s="376"/>
      <c r="C71" s="376"/>
      <c r="D71" s="376"/>
      <c r="E71" s="376"/>
      <c r="F71" s="376"/>
      <c r="G71" s="376"/>
      <c r="H71" s="376"/>
      <c r="I71" s="289" t="s">
        <v>273</v>
      </c>
      <c r="J71" s="288" t="s">
        <v>273</v>
      </c>
      <c r="K71" s="289" t="s">
        <v>273</v>
      </c>
      <c r="L71" s="288" t="s">
        <v>273</v>
      </c>
      <c r="M71" s="289" t="s">
        <v>273</v>
      </c>
      <c r="N71" s="288" t="s">
        <v>273</v>
      </c>
      <c r="O71" s="289" t="s">
        <v>273</v>
      </c>
      <c r="P71" s="288" t="s">
        <v>273</v>
      </c>
      <c r="Q71" s="289" t="s">
        <v>273</v>
      </c>
      <c r="R71" s="288" t="s">
        <v>273</v>
      </c>
      <c r="S71" s="289" t="s">
        <v>273</v>
      </c>
      <c r="T71" s="288" t="s">
        <v>273</v>
      </c>
      <c r="U71" s="289" t="s">
        <v>273</v>
      </c>
      <c r="V71" s="288" t="s">
        <v>273</v>
      </c>
      <c r="W71" s="289" t="s">
        <v>273</v>
      </c>
      <c r="X71" s="288" t="s">
        <v>273</v>
      </c>
      <c r="Y71" s="289" t="s">
        <v>273</v>
      </c>
      <c r="Z71" s="288" t="s">
        <v>273</v>
      </c>
      <c r="AA71" s="289" t="s">
        <v>273</v>
      </c>
      <c r="AB71" s="288" t="s">
        <v>273</v>
      </c>
      <c r="AC71" s="289" t="s">
        <v>273</v>
      </c>
      <c r="AD71" s="288" t="s">
        <v>273</v>
      </c>
      <c r="AO71" s="288"/>
      <c r="AQ71" s="288"/>
    </row>
    <row r="72" spans="1:199" x14ac:dyDescent="0.25">
      <c r="B72" s="288" t="s">
        <v>273</v>
      </c>
      <c r="C72" s="289" t="s">
        <v>273</v>
      </c>
      <c r="D72" s="288" t="s">
        <v>273</v>
      </c>
      <c r="E72" s="289" t="s">
        <v>273</v>
      </c>
      <c r="F72" s="288" t="s">
        <v>273</v>
      </c>
      <c r="G72" s="289" t="s">
        <v>273</v>
      </c>
      <c r="H72" s="288" t="s">
        <v>273</v>
      </c>
      <c r="I72" s="289" t="s">
        <v>273</v>
      </c>
      <c r="J72" s="288" t="s">
        <v>273</v>
      </c>
      <c r="K72" s="289" t="s">
        <v>273</v>
      </c>
      <c r="L72" s="288" t="s">
        <v>273</v>
      </c>
      <c r="M72" s="289" t="s">
        <v>273</v>
      </c>
      <c r="N72" s="288" t="s">
        <v>273</v>
      </c>
      <c r="O72" s="289" t="s">
        <v>273</v>
      </c>
      <c r="P72" s="288" t="s">
        <v>273</v>
      </c>
      <c r="Q72" s="289" t="s">
        <v>273</v>
      </c>
      <c r="R72" s="288" t="s">
        <v>273</v>
      </c>
      <c r="S72" s="289" t="s">
        <v>273</v>
      </c>
      <c r="T72" s="288" t="s">
        <v>273</v>
      </c>
      <c r="U72" s="289" t="s">
        <v>273</v>
      </c>
      <c r="V72" s="288" t="s">
        <v>273</v>
      </c>
      <c r="W72" s="289" t="s">
        <v>273</v>
      </c>
      <c r="X72" s="288" t="s">
        <v>273</v>
      </c>
      <c r="Y72" s="289" t="s">
        <v>273</v>
      </c>
      <c r="Z72" s="288" t="s">
        <v>273</v>
      </c>
      <c r="AA72" s="289" t="s">
        <v>273</v>
      </c>
      <c r="AB72" s="288" t="s">
        <v>273</v>
      </c>
      <c r="AC72" s="289" t="s">
        <v>273</v>
      </c>
      <c r="AD72" s="288" t="s">
        <v>273</v>
      </c>
    </row>
    <row r="73" spans="1:199" x14ac:dyDescent="0.25">
      <c r="B73" s="288" t="s">
        <v>273</v>
      </c>
      <c r="C73" s="289" t="s">
        <v>273</v>
      </c>
      <c r="D73" s="288" t="s">
        <v>273</v>
      </c>
      <c r="E73" s="289" t="s">
        <v>273</v>
      </c>
      <c r="F73" s="288" t="s">
        <v>273</v>
      </c>
      <c r="G73" s="289" t="s">
        <v>273</v>
      </c>
      <c r="H73" s="288" t="s">
        <v>273</v>
      </c>
      <c r="I73" s="289" t="s">
        <v>273</v>
      </c>
      <c r="J73" s="288" t="s">
        <v>273</v>
      </c>
      <c r="K73" s="289" t="s">
        <v>273</v>
      </c>
      <c r="L73" s="288" t="s">
        <v>273</v>
      </c>
      <c r="M73" s="289" t="s">
        <v>273</v>
      </c>
      <c r="N73" s="288" t="s">
        <v>273</v>
      </c>
      <c r="O73" s="289" t="s">
        <v>273</v>
      </c>
      <c r="P73" s="288" t="s">
        <v>273</v>
      </c>
      <c r="Q73" s="289" t="s">
        <v>273</v>
      </c>
      <c r="R73" s="288" t="s">
        <v>273</v>
      </c>
      <c r="S73" s="289" t="s">
        <v>273</v>
      </c>
      <c r="T73" s="288" t="s">
        <v>273</v>
      </c>
      <c r="U73" s="289" t="s">
        <v>273</v>
      </c>
      <c r="V73" s="288" t="s">
        <v>273</v>
      </c>
      <c r="W73" s="289" t="s">
        <v>273</v>
      </c>
      <c r="X73" s="288" t="s">
        <v>273</v>
      </c>
      <c r="Y73" s="289" t="s">
        <v>273</v>
      </c>
      <c r="Z73" s="288" t="s">
        <v>273</v>
      </c>
      <c r="AA73" s="289" t="s">
        <v>273</v>
      </c>
      <c r="AB73" s="288" t="s">
        <v>273</v>
      </c>
      <c r="AC73" s="289" t="s">
        <v>273</v>
      </c>
      <c r="AD73" s="288" t="s">
        <v>273</v>
      </c>
    </row>
    <row r="74" spans="1:199" x14ac:dyDescent="0.25">
      <c r="B74" s="288" t="s">
        <v>273</v>
      </c>
      <c r="C74" s="289" t="s">
        <v>273</v>
      </c>
      <c r="D74" s="288" t="s">
        <v>273</v>
      </c>
      <c r="E74" s="289" t="s">
        <v>273</v>
      </c>
      <c r="F74" s="288" t="s">
        <v>273</v>
      </c>
      <c r="G74" s="289" t="s">
        <v>273</v>
      </c>
      <c r="H74" s="288" t="s">
        <v>273</v>
      </c>
      <c r="I74" s="289" t="s">
        <v>273</v>
      </c>
      <c r="J74" s="288" t="s">
        <v>273</v>
      </c>
      <c r="K74" s="289" t="s">
        <v>273</v>
      </c>
      <c r="L74" s="288" t="s">
        <v>273</v>
      </c>
      <c r="M74" s="289" t="s">
        <v>273</v>
      </c>
      <c r="N74" s="288" t="s">
        <v>273</v>
      </c>
      <c r="O74" s="289" t="s">
        <v>273</v>
      </c>
      <c r="P74" s="288" t="s">
        <v>273</v>
      </c>
      <c r="Q74" s="289" t="s">
        <v>273</v>
      </c>
      <c r="R74" s="288" t="s">
        <v>273</v>
      </c>
      <c r="S74" s="289" t="s">
        <v>273</v>
      </c>
      <c r="T74" s="288" t="s">
        <v>273</v>
      </c>
      <c r="U74" s="289" t="s">
        <v>273</v>
      </c>
      <c r="V74" s="288" t="s">
        <v>273</v>
      </c>
      <c r="W74" s="289" t="s">
        <v>273</v>
      </c>
      <c r="X74" s="288" t="s">
        <v>273</v>
      </c>
      <c r="Y74" s="289" t="s">
        <v>273</v>
      </c>
      <c r="Z74" s="288" t="s">
        <v>273</v>
      </c>
      <c r="AA74" s="289" t="s">
        <v>273</v>
      </c>
      <c r="AB74" s="288" t="s">
        <v>273</v>
      </c>
      <c r="AC74" s="289" t="s">
        <v>273</v>
      </c>
      <c r="AD74" s="288" t="s">
        <v>273</v>
      </c>
    </row>
    <row r="75" spans="1:199" x14ac:dyDescent="0.25">
      <c r="B75" s="288" t="s">
        <v>273</v>
      </c>
      <c r="C75" s="289" t="s">
        <v>273</v>
      </c>
      <c r="D75" s="288" t="s">
        <v>273</v>
      </c>
      <c r="E75" s="289" t="s">
        <v>273</v>
      </c>
      <c r="F75" s="288" t="s">
        <v>273</v>
      </c>
      <c r="G75" s="289" t="s">
        <v>273</v>
      </c>
      <c r="H75" s="288" t="s">
        <v>273</v>
      </c>
      <c r="I75" s="289" t="s">
        <v>273</v>
      </c>
      <c r="J75" s="288" t="s">
        <v>273</v>
      </c>
      <c r="K75" s="289" t="s">
        <v>273</v>
      </c>
      <c r="L75" s="288" t="s">
        <v>273</v>
      </c>
      <c r="M75" s="289" t="s">
        <v>273</v>
      </c>
      <c r="N75" s="288" t="s">
        <v>273</v>
      </c>
      <c r="O75" s="289" t="s">
        <v>273</v>
      </c>
      <c r="P75" s="288" t="s">
        <v>273</v>
      </c>
      <c r="Q75" s="289" t="s">
        <v>273</v>
      </c>
      <c r="R75" s="288" t="s">
        <v>273</v>
      </c>
      <c r="S75" s="289" t="s">
        <v>273</v>
      </c>
      <c r="T75" s="288" t="s">
        <v>273</v>
      </c>
      <c r="U75" s="289" t="s">
        <v>273</v>
      </c>
      <c r="V75" s="288" t="s">
        <v>273</v>
      </c>
      <c r="W75" s="289" t="s">
        <v>273</v>
      </c>
      <c r="X75" s="288" t="s">
        <v>273</v>
      </c>
      <c r="Y75" s="289" t="s">
        <v>273</v>
      </c>
      <c r="Z75" s="288" t="s">
        <v>273</v>
      </c>
      <c r="AA75" s="289" t="s">
        <v>273</v>
      </c>
      <c r="AB75" s="288" t="s">
        <v>273</v>
      </c>
      <c r="AC75" s="289" t="s">
        <v>273</v>
      </c>
      <c r="AD75" s="288" t="s">
        <v>273</v>
      </c>
    </row>
    <row r="76" spans="1:199" x14ac:dyDescent="0.25">
      <c r="B76" s="288" t="s">
        <v>273</v>
      </c>
      <c r="C76" s="289" t="s">
        <v>273</v>
      </c>
      <c r="D76" s="288" t="s">
        <v>273</v>
      </c>
      <c r="E76" s="289" t="s">
        <v>273</v>
      </c>
      <c r="F76" s="288" t="s">
        <v>273</v>
      </c>
      <c r="G76" s="289" t="s">
        <v>273</v>
      </c>
      <c r="H76" s="288" t="s">
        <v>273</v>
      </c>
      <c r="I76" s="289" t="s">
        <v>273</v>
      </c>
      <c r="J76" s="288" t="s">
        <v>273</v>
      </c>
      <c r="K76" s="289" t="s">
        <v>273</v>
      </c>
      <c r="L76" s="288" t="s">
        <v>273</v>
      </c>
      <c r="M76" s="289" t="s">
        <v>273</v>
      </c>
      <c r="N76" s="288" t="s">
        <v>273</v>
      </c>
      <c r="O76" s="289" t="s">
        <v>273</v>
      </c>
      <c r="P76" s="288" t="s">
        <v>273</v>
      </c>
      <c r="Q76" s="289" t="s">
        <v>273</v>
      </c>
      <c r="R76" s="288" t="s">
        <v>273</v>
      </c>
      <c r="S76" s="289" t="s">
        <v>273</v>
      </c>
      <c r="T76" s="288" t="s">
        <v>273</v>
      </c>
      <c r="U76" s="289" t="s">
        <v>273</v>
      </c>
      <c r="V76" s="288" t="s">
        <v>273</v>
      </c>
      <c r="W76" s="289" t="s">
        <v>273</v>
      </c>
      <c r="X76" s="288" t="s">
        <v>273</v>
      </c>
      <c r="Y76" s="289" t="s">
        <v>273</v>
      </c>
      <c r="Z76" s="288" t="s">
        <v>273</v>
      </c>
      <c r="AA76" s="289" t="s">
        <v>273</v>
      </c>
      <c r="AB76" s="288" t="s">
        <v>273</v>
      </c>
      <c r="AC76" s="289" t="s">
        <v>273</v>
      </c>
      <c r="AD76" s="288" t="s">
        <v>273</v>
      </c>
    </row>
    <row r="77" spans="1:199" x14ac:dyDescent="0.25">
      <c r="B77" s="288" t="s">
        <v>273</v>
      </c>
      <c r="C77" s="289" t="s">
        <v>273</v>
      </c>
      <c r="D77" s="288" t="s">
        <v>273</v>
      </c>
      <c r="E77" s="289" t="s">
        <v>273</v>
      </c>
      <c r="F77" s="288" t="s">
        <v>273</v>
      </c>
      <c r="G77" s="289" t="s">
        <v>273</v>
      </c>
      <c r="H77" s="288" t="s">
        <v>273</v>
      </c>
      <c r="I77" s="289" t="s">
        <v>273</v>
      </c>
      <c r="J77" s="288" t="s">
        <v>273</v>
      </c>
      <c r="K77" s="289" t="s">
        <v>273</v>
      </c>
      <c r="L77" s="288" t="s">
        <v>273</v>
      </c>
      <c r="M77" s="289" t="s">
        <v>273</v>
      </c>
      <c r="N77" s="288" t="s">
        <v>273</v>
      </c>
      <c r="O77" s="289" t="s">
        <v>273</v>
      </c>
      <c r="P77" s="288" t="s">
        <v>273</v>
      </c>
      <c r="Q77" s="289" t="s">
        <v>273</v>
      </c>
      <c r="R77" s="288" t="s">
        <v>273</v>
      </c>
      <c r="S77" s="289" t="s">
        <v>273</v>
      </c>
      <c r="T77" s="288" t="s">
        <v>273</v>
      </c>
      <c r="U77" s="289" t="s">
        <v>273</v>
      </c>
      <c r="V77" s="288" t="s">
        <v>273</v>
      </c>
      <c r="W77" s="289" t="s">
        <v>273</v>
      </c>
      <c r="X77" s="288" t="s">
        <v>273</v>
      </c>
      <c r="Y77" s="289" t="s">
        <v>273</v>
      </c>
      <c r="Z77" s="288" t="s">
        <v>273</v>
      </c>
      <c r="AA77" s="289" t="s">
        <v>273</v>
      </c>
      <c r="AB77" s="288" t="s">
        <v>273</v>
      </c>
      <c r="AC77" s="289" t="s">
        <v>273</v>
      </c>
      <c r="AD77" s="288" t="s">
        <v>273</v>
      </c>
    </row>
    <row r="78" spans="1:199" x14ac:dyDescent="0.25">
      <c r="B78" s="288" t="s">
        <v>273</v>
      </c>
      <c r="C78" s="289" t="s">
        <v>273</v>
      </c>
      <c r="D78" s="288" t="s">
        <v>273</v>
      </c>
      <c r="E78" s="289" t="s">
        <v>273</v>
      </c>
      <c r="F78" s="288" t="s">
        <v>273</v>
      </c>
      <c r="G78" s="289" t="s">
        <v>273</v>
      </c>
      <c r="H78" s="288" t="s">
        <v>273</v>
      </c>
      <c r="I78" s="289" t="s">
        <v>273</v>
      </c>
      <c r="J78" s="288" t="s">
        <v>273</v>
      </c>
      <c r="K78" s="289" t="s">
        <v>273</v>
      </c>
      <c r="L78" s="288" t="s">
        <v>273</v>
      </c>
      <c r="M78" s="289" t="s">
        <v>273</v>
      </c>
      <c r="N78" s="288" t="s">
        <v>273</v>
      </c>
      <c r="O78" s="289" t="s">
        <v>273</v>
      </c>
      <c r="P78" s="288" t="s">
        <v>273</v>
      </c>
      <c r="Q78" s="289" t="s">
        <v>273</v>
      </c>
      <c r="R78" s="288" t="s">
        <v>273</v>
      </c>
      <c r="S78" s="289" t="s">
        <v>273</v>
      </c>
      <c r="T78" s="288" t="s">
        <v>273</v>
      </c>
      <c r="U78" s="289" t="s">
        <v>273</v>
      </c>
      <c r="V78" s="288" t="s">
        <v>273</v>
      </c>
      <c r="W78" s="289" t="s">
        <v>273</v>
      </c>
      <c r="X78" s="288" t="s">
        <v>273</v>
      </c>
      <c r="Y78" s="289" t="s">
        <v>273</v>
      </c>
      <c r="Z78" s="288" t="s">
        <v>273</v>
      </c>
      <c r="AA78" s="289" t="s">
        <v>273</v>
      </c>
      <c r="AB78" s="288" t="s">
        <v>273</v>
      </c>
      <c r="AC78" s="289" t="s">
        <v>273</v>
      </c>
      <c r="AD78" s="288" t="s">
        <v>273</v>
      </c>
    </row>
    <row r="79" spans="1:199" x14ac:dyDescent="0.25">
      <c r="B79" s="288" t="s">
        <v>273</v>
      </c>
      <c r="C79" s="289" t="s">
        <v>273</v>
      </c>
      <c r="D79" s="288" t="s">
        <v>273</v>
      </c>
      <c r="E79" s="289" t="s">
        <v>273</v>
      </c>
      <c r="F79" s="288" t="s">
        <v>273</v>
      </c>
      <c r="G79" s="289" t="s">
        <v>273</v>
      </c>
      <c r="H79" s="288" t="s">
        <v>273</v>
      </c>
      <c r="I79" s="289" t="s">
        <v>273</v>
      </c>
      <c r="J79" s="288" t="s">
        <v>273</v>
      </c>
      <c r="K79" s="289" t="s">
        <v>273</v>
      </c>
      <c r="L79" s="288" t="s">
        <v>273</v>
      </c>
      <c r="M79" s="289" t="s">
        <v>273</v>
      </c>
      <c r="N79" s="288" t="s">
        <v>273</v>
      </c>
      <c r="O79" s="289" t="s">
        <v>273</v>
      </c>
      <c r="P79" s="288" t="s">
        <v>273</v>
      </c>
      <c r="Q79" s="289" t="s">
        <v>273</v>
      </c>
      <c r="R79" s="288" t="s">
        <v>273</v>
      </c>
      <c r="S79" s="289" t="s">
        <v>273</v>
      </c>
      <c r="T79" s="288" t="s">
        <v>273</v>
      </c>
      <c r="U79" s="289" t="s">
        <v>273</v>
      </c>
      <c r="V79" s="288" t="s">
        <v>273</v>
      </c>
      <c r="W79" s="289" t="s">
        <v>273</v>
      </c>
      <c r="X79" s="288" t="s">
        <v>273</v>
      </c>
      <c r="Y79" s="289" t="s">
        <v>273</v>
      </c>
      <c r="Z79" s="288" t="s">
        <v>273</v>
      </c>
      <c r="AA79" s="289" t="s">
        <v>273</v>
      </c>
      <c r="AB79" s="288" t="s">
        <v>273</v>
      </c>
      <c r="AC79" s="289" t="s">
        <v>273</v>
      </c>
      <c r="AD79" s="288" t="s">
        <v>273</v>
      </c>
    </row>
    <row r="80" spans="1:199" x14ac:dyDescent="0.25">
      <c r="B80" s="288" t="s">
        <v>273</v>
      </c>
      <c r="C80" s="289" t="s">
        <v>273</v>
      </c>
      <c r="D80" s="288" t="s">
        <v>273</v>
      </c>
      <c r="E80" s="289" t="s">
        <v>273</v>
      </c>
      <c r="F80" s="288" t="s">
        <v>273</v>
      </c>
      <c r="G80" s="289" t="s">
        <v>273</v>
      </c>
      <c r="H80" s="288" t="s">
        <v>273</v>
      </c>
      <c r="I80" s="289" t="s">
        <v>273</v>
      </c>
      <c r="J80" s="288" t="s">
        <v>273</v>
      </c>
      <c r="K80" s="289" t="s">
        <v>273</v>
      </c>
      <c r="L80" s="288" t="s">
        <v>273</v>
      </c>
      <c r="M80" s="289" t="s">
        <v>273</v>
      </c>
      <c r="N80" s="288" t="s">
        <v>273</v>
      </c>
      <c r="O80" s="289" t="s">
        <v>273</v>
      </c>
      <c r="P80" s="288" t="s">
        <v>273</v>
      </c>
      <c r="Q80" s="289" t="s">
        <v>273</v>
      </c>
      <c r="R80" s="288" t="s">
        <v>273</v>
      </c>
      <c r="S80" s="289" t="s">
        <v>273</v>
      </c>
      <c r="T80" s="288" t="s">
        <v>273</v>
      </c>
      <c r="U80" s="289" t="s">
        <v>273</v>
      </c>
      <c r="V80" s="288" t="s">
        <v>273</v>
      </c>
      <c r="W80" s="289" t="s">
        <v>273</v>
      </c>
      <c r="X80" s="288" t="s">
        <v>273</v>
      </c>
      <c r="Y80" s="289" t="s">
        <v>273</v>
      </c>
      <c r="Z80" s="288" t="s">
        <v>273</v>
      </c>
      <c r="AA80" s="289" t="s">
        <v>273</v>
      </c>
      <c r="AB80" s="288" t="s">
        <v>273</v>
      </c>
      <c r="AC80" s="289" t="s">
        <v>273</v>
      </c>
      <c r="AD80" s="288" t="s">
        <v>273</v>
      </c>
    </row>
    <row r="81" spans="2:30" x14ac:dyDescent="0.25">
      <c r="B81" s="288" t="s">
        <v>273</v>
      </c>
      <c r="C81" s="289" t="s">
        <v>273</v>
      </c>
      <c r="D81" s="288" t="s">
        <v>273</v>
      </c>
      <c r="E81" s="289" t="s">
        <v>273</v>
      </c>
      <c r="F81" s="288" t="s">
        <v>273</v>
      </c>
      <c r="G81" s="289" t="s">
        <v>273</v>
      </c>
      <c r="H81" s="288" t="s">
        <v>273</v>
      </c>
      <c r="I81" s="289" t="s">
        <v>273</v>
      </c>
      <c r="J81" s="288" t="s">
        <v>273</v>
      </c>
      <c r="K81" s="289" t="s">
        <v>273</v>
      </c>
      <c r="L81" s="288" t="s">
        <v>273</v>
      </c>
      <c r="M81" s="289" t="s">
        <v>273</v>
      </c>
      <c r="N81" s="288" t="s">
        <v>273</v>
      </c>
      <c r="O81" s="289" t="s">
        <v>273</v>
      </c>
      <c r="P81" s="288" t="s">
        <v>273</v>
      </c>
      <c r="Q81" s="289" t="s">
        <v>273</v>
      </c>
      <c r="R81" s="288" t="s">
        <v>273</v>
      </c>
      <c r="S81" s="289" t="s">
        <v>273</v>
      </c>
      <c r="T81" s="288" t="s">
        <v>273</v>
      </c>
      <c r="U81" s="289" t="s">
        <v>273</v>
      </c>
      <c r="V81" s="288" t="s">
        <v>273</v>
      </c>
      <c r="W81" s="289" t="s">
        <v>273</v>
      </c>
      <c r="X81" s="288" t="s">
        <v>273</v>
      </c>
      <c r="Y81" s="289" t="s">
        <v>273</v>
      </c>
      <c r="Z81" s="288" t="s">
        <v>273</v>
      </c>
      <c r="AA81" s="289" t="s">
        <v>273</v>
      </c>
      <c r="AB81" s="288" t="s">
        <v>273</v>
      </c>
      <c r="AC81" s="289" t="s">
        <v>273</v>
      </c>
      <c r="AD81" s="288" t="s">
        <v>273</v>
      </c>
    </row>
    <row r="82" spans="2:30" x14ac:dyDescent="0.25">
      <c r="B82" s="288" t="s">
        <v>273</v>
      </c>
      <c r="C82" s="289" t="s">
        <v>273</v>
      </c>
      <c r="D82" s="288" t="s">
        <v>273</v>
      </c>
      <c r="E82" s="289" t="s">
        <v>273</v>
      </c>
      <c r="F82" s="288" t="s">
        <v>273</v>
      </c>
      <c r="G82" s="289" t="s">
        <v>273</v>
      </c>
      <c r="H82" s="288" t="s">
        <v>273</v>
      </c>
      <c r="I82" s="289" t="s">
        <v>273</v>
      </c>
      <c r="J82" s="288" t="s">
        <v>273</v>
      </c>
      <c r="K82" s="289" t="s">
        <v>273</v>
      </c>
      <c r="L82" s="288" t="s">
        <v>273</v>
      </c>
      <c r="M82" s="289" t="s">
        <v>273</v>
      </c>
      <c r="N82" s="288" t="s">
        <v>273</v>
      </c>
      <c r="O82" s="289" t="s">
        <v>273</v>
      </c>
      <c r="P82" s="288" t="s">
        <v>273</v>
      </c>
      <c r="Q82" s="289" t="s">
        <v>273</v>
      </c>
      <c r="R82" s="288" t="s">
        <v>273</v>
      </c>
      <c r="S82" s="289" t="s">
        <v>273</v>
      </c>
      <c r="T82" s="288" t="s">
        <v>273</v>
      </c>
      <c r="U82" s="289" t="s">
        <v>273</v>
      </c>
      <c r="V82" s="288" t="s">
        <v>273</v>
      </c>
      <c r="W82" s="289" t="s">
        <v>273</v>
      </c>
      <c r="X82" s="288" t="s">
        <v>273</v>
      </c>
      <c r="Y82" s="289" t="s">
        <v>273</v>
      </c>
      <c r="Z82" s="288" t="s">
        <v>273</v>
      </c>
      <c r="AA82" s="289" t="s">
        <v>273</v>
      </c>
      <c r="AB82" s="288" t="s">
        <v>273</v>
      </c>
      <c r="AC82" s="289" t="s">
        <v>273</v>
      </c>
      <c r="AD82" s="288" t="s">
        <v>273</v>
      </c>
    </row>
    <row r="83" spans="2:30" x14ac:dyDescent="0.25">
      <c r="B83" s="288" t="s">
        <v>273</v>
      </c>
      <c r="C83" s="289" t="s">
        <v>273</v>
      </c>
      <c r="D83" s="288" t="s">
        <v>273</v>
      </c>
      <c r="E83" s="289" t="s">
        <v>273</v>
      </c>
      <c r="F83" s="288" t="s">
        <v>273</v>
      </c>
      <c r="G83" s="289" t="s">
        <v>273</v>
      </c>
      <c r="H83" s="288" t="s">
        <v>273</v>
      </c>
      <c r="I83" s="289" t="s">
        <v>273</v>
      </c>
      <c r="J83" s="288" t="s">
        <v>273</v>
      </c>
      <c r="K83" s="289" t="s">
        <v>273</v>
      </c>
      <c r="L83" s="288" t="s">
        <v>273</v>
      </c>
      <c r="M83" s="289" t="s">
        <v>273</v>
      </c>
      <c r="N83" s="288" t="s">
        <v>273</v>
      </c>
      <c r="O83" s="289" t="s">
        <v>273</v>
      </c>
      <c r="P83" s="288" t="s">
        <v>273</v>
      </c>
      <c r="Q83" s="289" t="s">
        <v>273</v>
      </c>
      <c r="R83" s="288" t="s">
        <v>273</v>
      </c>
      <c r="S83" s="289" t="s">
        <v>273</v>
      </c>
      <c r="T83" s="288" t="s">
        <v>273</v>
      </c>
      <c r="U83" s="289" t="s">
        <v>273</v>
      </c>
      <c r="V83" s="288" t="s">
        <v>273</v>
      </c>
      <c r="W83" s="289" t="s">
        <v>273</v>
      </c>
      <c r="X83" s="288" t="s">
        <v>273</v>
      </c>
      <c r="Y83" s="289" t="s">
        <v>273</v>
      </c>
      <c r="Z83" s="288" t="s">
        <v>273</v>
      </c>
      <c r="AA83" s="289" t="s">
        <v>273</v>
      </c>
      <c r="AB83" s="288" t="s">
        <v>273</v>
      </c>
      <c r="AC83" s="289" t="s">
        <v>273</v>
      </c>
      <c r="AD83" s="288" t="s">
        <v>273</v>
      </c>
    </row>
    <row r="84" spans="2:30" x14ac:dyDescent="0.25">
      <c r="B84" s="288" t="s">
        <v>273</v>
      </c>
      <c r="C84" s="289" t="s">
        <v>273</v>
      </c>
      <c r="D84" s="288" t="s">
        <v>273</v>
      </c>
      <c r="E84" s="289" t="s">
        <v>273</v>
      </c>
      <c r="F84" s="288" t="s">
        <v>273</v>
      </c>
      <c r="G84" s="289" t="s">
        <v>273</v>
      </c>
      <c r="H84" s="288" t="s">
        <v>273</v>
      </c>
      <c r="I84" s="289" t="s">
        <v>273</v>
      </c>
      <c r="J84" s="288" t="s">
        <v>273</v>
      </c>
      <c r="K84" s="289" t="s">
        <v>273</v>
      </c>
      <c r="L84" s="288" t="s">
        <v>273</v>
      </c>
      <c r="M84" s="289" t="s">
        <v>273</v>
      </c>
      <c r="N84" s="288" t="s">
        <v>273</v>
      </c>
      <c r="O84" s="289" t="s">
        <v>273</v>
      </c>
      <c r="P84" s="288" t="s">
        <v>273</v>
      </c>
      <c r="Q84" s="289" t="s">
        <v>273</v>
      </c>
      <c r="R84" s="288" t="s">
        <v>273</v>
      </c>
      <c r="S84" s="289" t="s">
        <v>273</v>
      </c>
      <c r="T84" s="288" t="s">
        <v>273</v>
      </c>
      <c r="U84" s="289" t="s">
        <v>273</v>
      </c>
      <c r="V84" s="288" t="s">
        <v>273</v>
      </c>
      <c r="W84" s="289" t="s">
        <v>273</v>
      </c>
      <c r="X84" s="288" t="s">
        <v>273</v>
      </c>
      <c r="Y84" s="289" t="s">
        <v>273</v>
      </c>
      <c r="Z84" s="288" t="s">
        <v>273</v>
      </c>
      <c r="AA84" s="289" t="s">
        <v>273</v>
      </c>
      <c r="AB84" s="288" t="s">
        <v>273</v>
      </c>
      <c r="AC84" s="289" t="s">
        <v>273</v>
      </c>
      <c r="AD84" s="288" t="s">
        <v>273</v>
      </c>
    </row>
    <row r="85" spans="2:30" x14ac:dyDescent="0.25">
      <c r="B85" s="288" t="s">
        <v>273</v>
      </c>
      <c r="C85" s="289" t="s">
        <v>273</v>
      </c>
      <c r="D85" s="288" t="s">
        <v>273</v>
      </c>
      <c r="E85" s="289" t="s">
        <v>273</v>
      </c>
      <c r="F85" s="288" t="s">
        <v>273</v>
      </c>
      <c r="G85" s="289" t="s">
        <v>273</v>
      </c>
      <c r="H85" s="288" t="s">
        <v>273</v>
      </c>
      <c r="I85" s="289" t="s">
        <v>273</v>
      </c>
      <c r="J85" s="288" t="s">
        <v>273</v>
      </c>
      <c r="K85" s="289" t="s">
        <v>273</v>
      </c>
      <c r="L85" s="288" t="s">
        <v>273</v>
      </c>
      <c r="M85" s="289" t="s">
        <v>273</v>
      </c>
      <c r="N85" s="288" t="s">
        <v>273</v>
      </c>
      <c r="O85" s="289" t="s">
        <v>273</v>
      </c>
      <c r="P85" s="288" t="s">
        <v>273</v>
      </c>
      <c r="Q85" s="289" t="s">
        <v>273</v>
      </c>
      <c r="R85" s="288" t="s">
        <v>273</v>
      </c>
      <c r="S85" s="289" t="s">
        <v>273</v>
      </c>
      <c r="T85" s="288" t="s">
        <v>273</v>
      </c>
      <c r="U85" s="289" t="s">
        <v>273</v>
      </c>
      <c r="V85" s="288" t="s">
        <v>273</v>
      </c>
      <c r="W85" s="289" t="s">
        <v>273</v>
      </c>
      <c r="X85" s="288" t="s">
        <v>273</v>
      </c>
      <c r="Y85" s="289" t="s">
        <v>273</v>
      </c>
      <c r="Z85" s="288" t="s">
        <v>273</v>
      </c>
      <c r="AA85" s="289" t="s">
        <v>273</v>
      </c>
      <c r="AB85" s="288" t="s">
        <v>273</v>
      </c>
      <c r="AC85" s="289" t="s">
        <v>273</v>
      </c>
      <c r="AD85" s="288" t="s">
        <v>273</v>
      </c>
    </row>
    <row r="86" spans="2:30" x14ac:dyDescent="0.25">
      <c r="B86" s="288" t="s">
        <v>273</v>
      </c>
      <c r="C86" s="289" t="s">
        <v>273</v>
      </c>
      <c r="D86" s="288" t="s">
        <v>273</v>
      </c>
      <c r="E86" s="289" t="s">
        <v>273</v>
      </c>
      <c r="F86" s="288" t="s">
        <v>273</v>
      </c>
      <c r="G86" s="289" t="s">
        <v>273</v>
      </c>
      <c r="H86" s="288" t="s">
        <v>273</v>
      </c>
      <c r="I86" s="289" t="s">
        <v>273</v>
      </c>
      <c r="J86" s="288" t="s">
        <v>273</v>
      </c>
      <c r="K86" s="289" t="s">
        <v>273</v>
      </c>
      <c r="L86" s="288" t="s">
        <v>273</v>
      </c>
      <c r="M86" s="289" t="s">
        <v>273</v>
      </c>
      <c r="N86" s="288" t="s">
        <v>273</v>
      </c>
      <c r="O86" s="289" t="s">
        <v>273</v>
      </c>
      <c r="P86" s="288" t="s">
        <v>273</v>
      </c>
      <c r="Q86" s="289" t="s">
        <v>273</v>
      </c>
      <c r="R86" s="288" t="s">
        <v>273</v>
      </c>
      <c r="S86" s="289" t="s">
        <v>273</v>
      </c>
      <c r="T86" s="288" t="s">
        <v>273</v>
      </c>
      <c r="U86" s="289" t="s">
        <v>273</v>
      </c>
      <c r="V86" s="288" t="s">
        <v>273</v>
      </c>
      <c r="W86" s="289" t="s">
        <v>273</v>
      </c>
      <c r="X86" s="288" t="s">
        <v>273</v>
      </c>
      <c r="Y86" s="289" t="s">
        <v>273</v>
      </c>
      <c r="Z86" s="288" t="s">
        <v>273</v>
      </c>
      <c r="AA86" s="289" t="s">
        <v>273</v>
      </c>
      <c r="AB86" s="288" t="s">
        <v>273</v>
      </c>
      <c r="AC86" s="289" t="s">
        <v>273</v>
      </c>
      <c r="AD86" s="288" t="s">
        <v>273</v>
      </c>
    </row>
    <row r="87" spans="2:30" x14ac:dyDescent="0.25">
      <c r="B87" s="288" t="s">
        <v>273</v>
      </c>
      <c r="C87" s="289" t="s">
        <v>273</v>
      </c>
      <c r="D87" s="288" t="s">
        <v>273</v>
      </c>
      <c r="E87" s="289" t="s">
        <v>273</v>
      </c>
      <c r="F87" s="288" t="s">
        <v>273</v>
      </c>
      <c r="G87" s="289" t="s">
        <v>273</v>
      </c>
      <c r="H87" s="288" t="s">
        <v>273</v>
      </c>
      <c r="I87" s="289" t="s">
        <v>273</v>
      </c>
      <c r="J87" s="288" t="s">
        <v>273</v>
      </c>
      <c r="K87" s="289" t="s">
        <v>273</v>
      </c>
      <c r="L87" s="288" t="s">
        <v>273</v>
      </c>
      <c r="M87" s="289" t="s">
        <v>273</v>
      </c>
      <c r="N87" s="288" t="s">
        <v>273</v>
      </c>
      <c r="O87" s="289" t="s">
        <v>273</v>
      </c>
      <c r="P87" s="288" t="s">
        <v>273</v>
      </c>
      <c r="Q87" s="289" t="s">
        <v>273</v>
      </c>
      <c r="R87" s="288" t="s">
        <v>273</v>
      </c>
      <c r="S87" s="289" t="s">
        <v>273</v>
      </c>
      <c r="T87" s="288" t="s">
        <v>273</v>
      </c>
      <c r="U87" s="289" t="s">
        <v>273</v>
      </c>
      <c r="V87" s="288" t="s">
        <v>273</v>
      </c>
      <c r="W87" s="289" t="s">
        <v>273</v>
      </c>
      <c r="X87" s="288" t="s">
        <v>273</v>
      </c>
      <c r="Y87" s="289" t="s">
        <v>273</v>
      </c>
      <c r="Z87" s="288" t="s">
        <v>273</v>
      </c>
      <c r="AA87" s="289" t="s">
        <v>273</v>
      </c>
      <c r="AB87" s="288" t="s">
        <v>273</v>
      </c>
      <c r="AC87" s="289" t="s">
        <v>273</v>
      </c>
      <c r="AD87" s="288" t="s">
        <v>273</v>
      </c>
    </row>
    <row r="88" spans="2:30" x14ac:dyDescent="0.25">
      <c r="B88" s="288" t="s">
        <v>273</v>
      </c>
      <c r="C88" s="289" t="s">
        <v>273</v>
      </c>
      <c r="D88" s="288" t="s">
        <v>273</v>
      </c>
      <c r="E88" s="289" t="s">
        <v>273</v>
      </c>
      <c r="F88" s="288" t="s">
        <v>273</v>
      </c>
      <c r="G88" s="289" t="s">
        <v>273</v>
      </c>
      <c r="H88" s="288" t="s">
        <v>273</v>
      </c>
      <c r="I88" s="289" t="s">
        <v>273</v>
      </c>
      <c r="J88" s="288" t="s">
        <v>273</v>
      </c>
      <c r="K88" s="289" t="s">
        <v>273</v>
      </c>
      <c r="L88" s="288" t="s">
        <v>273</v>
      </c>
      <c r="M88" s="289" t="s">
        <v>273</v>
      </c>
      <c r="N88" s="288" t="s">
        <v>273</v>
      </c>
      <c r="O88" s="289" t="s">
        <v>273</v>
      </c>
      <c r="P88" s="288" t="s">
        <v>273</v>
      </c>
      <c r="Q88" s="289" t="s">
        <v>273</v>
      </c>
      <c r="R88" s="288" t="s">
        <v>273</v>
      </c>
      <c r="S88" s="289" t="s">
        <v>273</v>
      </c>
      <c r="T88" s="288" t="s">
        <v>273</v>
      </c>
      <c r="U88" s="289" t="s">
        <v>273</v>
      </c>
      <c r="V88" s="288" t="s">
        <v>273</v>
      </c>
      <c r="W88" s="289" t="s">
        <v>273</v>
      </c>
      <c r="X88" s="288" t="s">
        <v>273</v>
      </c>
      <c r="Y88" s="289" t="s">
        <v>273</v>
      </c>
      <c r="Z88" s="288" t="s">
        <v>273</v>
      </c>
      <c r="AA88" s="289" t="s">
        <v>273</v>
      </c>
      <c r="AB88" s="288" t="s">
        <v>273</v>
      </c>
      <c r="AC88" s="289" t="s">
        <v>273</v>
      </c>
      <c r="AD88" s="288" t="s">
        <v>273</v>
      </c>
    </row>
    <row r="89" spans="2:30" x14ac:dyDescent="0.25">
      <c r="B89" s="288" t="s">
        <v>273</v>
      </c>
      <c r="C89" s="289" t="s">
        <v>273</v>
      </c>
      <c r="D89" s="288" t="s">
        <v>273</v>
      </c>
      <c r="E89" s="289" t="s">
        <v>273</v>
      </c>
      <c r="F89" s="288" t="s">
        <v>273</v>
      </c>
      <c r="G89" s="289" t="s">
        <v>273</v>
      </c>
      <c r="H89" s="288" t="s">
        <v>273</v>
      </c>
      <c r="I89" s="289" t="s">
        <v>273</v>
      </c>
      <c r="J89" s="288" t="s">
        <v>273</v>
      </c>
      <c r="K89" s="289" t="s">
        <v>273</v>
      </c>
      <c r="L89" s="288" t="s">
        <v>273</v>
      </c>
      <c r="M89" s="289" t="s">
        <v>273</v>
      </c>
      <c r="N89" s="288" t="s">
        <v>273</v>
      </c>
      <c r="O89" s="289" t="s">
        <v>273</v>
      </c>
      <c r="P89" s="288" t="s">
        <v>273</v>
      </c>
      <c r="Q89" s="289" t="s">
        <v>273</v>
      </c>
      <c r="R89" s="288" t="s">
        <v>273</v>
      </c>
      <c r="S89" s="289" t="s">
        <v>273</v>
      </c>
      <c r="T89" s="288" t="s">
        <v>273</v>
      </c>
      <c r="U89" s="289" t="s">
        <v>273</v>
      </c>
      <c r="V89" s="288" t="s">
        <v>273</v>
      </c>
      <c r="W89" s="289" t="s">
        <v>273</v>
      </c>
      <c r="X89" s="288" t="s">
        <v>273</v>
      </c>
      <c r="Y89" s="289" t="s">
        <v>273</v>
      </c>
      <c r="Z89" s="288" t="s">
        <v>273</v>
      </c>
      <c r="AA89" s="289" t="s">
        <v>273</v>
      </c>
      <c r="AB89" s="288" t="s">
        <v>273</v>
      </c>
      <c r="AC89" s="289" t="s">
        <v>273</v>
      </c>
      <c r="AD89" s="288" t="s">
        <v>273</v>
      </c>
    </row>
    <row r="90" spans="2:30" x14ac:dyDescent="0.25">
      <c r="B90" s="288" t="s">
        <v>273</v>
      </c>
      <c r="C90" s="289" t="s">
        <v>273</v>
      </c>
      <c r="D90" s="288" t="s">
        <v>273</v>
      </c>
      <c r="E90" s="289" t="s">
        <v>273</v>
      </c>
      <c r="F90" s="288" t="s">
        <v>273</v>
      </c>
      <c r="G90" s="289" t="s">
        <v>273</v>
      </c>
      <c r="H90" s="288" t="s">
        <v>273</v>
      </c>
      <c r="I90" s="289" t="s">
        <v>273</v>
      </c>
      <c r="J90" s="288" t="s">
        <v>273</v>
      </c>
      <c r="K90" s="289" t="s">
        <v>273</v>
      </c>
      <c r="L90" s="288" t="s">
        <v>273</v>
      </c>
      <c r="M90" s="289" t="s">
        <v>273</v>
      </c>
      <c r="N90" s="288" t="s">
        <v>273</v>
      </c>
      <c r="O90" s="289" t="s">
        <v>273</v>
      </c>
      <c r="P90" s="288" t="s">
        <v>273</v>
      </c>
      <c r="Q90" s="289" t="s">
        <v>273</v>
      </c>
      <c r="R90" s="288" t="s">
        <v>273</v>
      </c>
      <c r="S90" s="289" t="s">
        <v>273</v>
      </c>
      <c r="T90" s="288" t="s">
        <v>273</v>
      </c>
      <c r="U90" s="289" t="s">
        <v>273</v>
      </c>
      <c r="V90" s="288" t="s">
        <v>273</v>
      </c>
      <c r="W90" s="289" t="s">
        <v>273</v>
      </c>
      <c r="X90" s="288" t="s">
        <v>273</v>
      </c>
      <c r="Y90" s="289" t="s">
        <v>273</v>
      </c>
      <c r="Z90" s="288" t="s">
        <v>273</v>
      </c>
      <c r="AA90" s="289" t="s">
        <v>273</v>
      </c>
      <c r="AB90" s="288" t="s">
        <v>273</v>
      </c>
      <c r="AC90" s="289" t="s">
        <v>273</v>
      </c>
      <c r="AD90" s="288" t="s">
        <v>273</v>
      </c>
    </row>
    <row r="91" spans="2:30" x14ac:dyDescent="0.25">
      <c r="B91" s="288" t="s">
        <v>273</v>
      </c>
      <c r="C91" s="289" t="s">
        <v>273</v>
      </c>
      <c r="D91" s="288" t="s">
        <v>273</v>
      </c>
      <c r="E91" s="289" t="s">
        <v>273</v>
      </c>
      <c r="F91" s="288" t="s">
        <v>273</v>
      </c>
      <c r="G91" s="289" t="s">
        <v>273</v>
      </c>
      <c r="H91" s="288" t="s">
        <v>273</v>
      </c>
      <c r="I91" s="289" t="s">
        <v>273</v>
      </c>
      <c r="J91" s="288" t="s">
        <v>273</v>
      </c>
      <c r="K91" s="289" t="s">
        <v>273</v>
      </c>
      <c r="L91" s="288" t="s">
        <v>273</v>
      </c>
      <c r="M91" s="289" t="s">
        <v>273</v>
      </c>
      <c r="N91" s="288" t="s">
        <v>273</v>
      </c>
      <c r="O91" s="289" t="s">
        <v>273</v>
      </c>
      <c r="P91" s="288" t="s">
        <v>273</v>
      </c>
      <c r="Q91" s="289" t="s">
        <v>273</v>
      </c>
      <c r="R91" s="288" t="s">
        <v>273</v>
      </c>
      <c r="S91" s="289" t="s">
        <v>273</v>
      </c>
      <c r="T91" s="288" t="s">
        <v>273</v>
      </c>
      <c r="U91" s="289" t="s">
        <v>273</v>
      </c>
      <c r="V91" s="288" t="s">
        <v>273</v>
      </c>
      <c r="W91" s="289" t="s">
        <v>273</v>
      </c>
      <c r="X91" s="288" t="s">
        <v>273</v>
      </c>
      <c r="Y91" s="289" t="s">
        <v>273</v>
      </c>
      <c r="Z91" s="288" t="s">
        <v>273</v>
      </c>
      <c r="AA91" s="289" t="s">
        <v>273</v>
      </c>
      <c r="AB91" s="288" t="s">
        <v>273</v>
      </c>
      <c r="AC91" s="289" t="s">
        <v>273</v>
      </c>
      <c r="AD91" s="288" t="s">
        <v>273</v>
      </c>
    </row>
    <row r="92" spans="2:30" x14ac:dyDescent="0.25">
      <c r="B92" s="288" t="s">
        <v>273</v>
      </c>
      <c r="C92" s="289" t="s">
        <v>273</v>
      </c>
      <c r="D92" s="288" t="s">
        <v>273</v>
      </c>
      <c r="E92" s="289" t="s">
        <v>273</v>
      </c>
      <c r="F92" s="288" t="s">
        <v>273</v>
      </c>
      <c r="G92" s="289" t="s">
        <v>273</v>
      </c>
      <c r="H92" s="288" t="s">
        <v>273</v>
      </c>
      <c r="I92" s="289" t="s">
        <v>273</v>
      </c>
      <c r="J92" s="288" t="s">
        <v>273</v>
      </c>
      <c r="K92" s="289" t="s">
        <v>273</v>
      </c>
      <c r="L92" s="288" t="s">
        <v>273</v>
      </c>
      <c r="M92" s="289" t="s">
        <v>273</v>
      </c>
      <c r="N92" s="288" t="s">
        <v>273</v>
      </c>
      <c r="O92" s="289" t="s">
        <v>273</v>
      </c>
      <c r="P92" s="288" t="s">
        <v>273</v>
      </c>
      <c r="Q92" s="289" t="s">
        <v>273</v>
      </c>
      <c r="R92" s="288" t="s">
        <v>273</v>
      </c>
      <c r="S92" s="289" t="s">
        <v>273</v>
      </c>
      <c r="T92" s="288" t="s">
        <v>273</v>
      </c>
      <c r="U92" s="289" t="s">
        <v>273</v>
      </c>
      <c r="V92" s="288" t="s">
        <v>273</v>
      </c>
      <c r="W92" s="289" t="s">
        <v>273</v>
      </c>
      <c r="X92" s="288" t="s">
        <v>273</v>
      </c>
      <c r="Y92" s="289" t="s">
        <v>273</v>
      </c>
      <c r="Z92" s="288" t="s">
        <v>273</v>
      </c>
      <c r="AA92" s="289" t="s">
        <v>273</v>
      </c>
      <c r="AB92" s="288" t="s">
        <v>273</v>
      </c>
      <c r="AC92" s="289" t="s">
        <v>273</v>
      </c>
      <c r="AD92" s="288" t="s">
        <v>273</v>
      </c>
    </row>
    <row r="93" spans="2:30" x14ac:dyDescent="0.25">
      <c r="B93" s="288" t="s">
        <v>273</v>
      </c>
      <c r="C93" s="289" t="s">
        <v>273</v>
      </c>
      <c r="D93" s="288" t="s">
        <v>273</v>
      </c>
      <c r="E93" s="289" t="s">
        <v>273</v>
      </c>
      <c r="F93" s="288" t="s">
        <v>273</v>
      </c>
      <c r="G93" s="289" t="s">
        <v>273</v>
      </c>
      <c r="H93" s="288" t="s">
        <v>273</v>
      </c>
      <c r="I93" s="289" t="s">
        <v>273</v>
      </c>
      <c r="J93" s="288" t="s">
        <v>273</v>
      </c>
      <c r="K93" s="289" t="s">
        <v>273</v>
      </c>
      <c r="L93" s="288" t="s">
        <v>273</v>
      </c>
      <c r="M93" s="289" t="s">
        <v>273</v>
      </c>
      <c r="N93" s="288" t="s">
        <v>273</v>
      </c>
      <c r="O93" s="289" t="s">
        <v>273</v>
      </c>
      <c r="P93" s="288" t="s">
        <v>273</v>
      </c>
      <c r="Q93" s="289" t="s">
        <v>273</v>
      </c>
      <c r="R93" s="288" t="s">
        <v>273</v>
      </c>
      <c r="S93" s="289" t="s">
        <v>273</v>
      </c>
      <c r="T93" s="288" t="s">
        <v>273</v>
      </c>
      <c r="U93" s="289" t="s">
        <v>273</v>
      </c>
      <c r="V93" s="288" t="s">
        <v>273</v>
      </c>
      <c r="W93" s="289" t="s">
        <v>273</v>
      </c>
      <c r="X93" s="288" t="s">
        <v>273</v>
      </c>
      <c r="Y93" s="289" t="s">
        <v>273</v>
      </c>
      <c r="Z93" s="288" t="s">
        <v>273</v>
      </c>
      <c r="AA93" s="289" t="s">
        <v>273</v>
      </c>
      <c r="AB93" s="288" t="s">
        <v>273</v>
      </c>
      <c r="AC93" s="289" t="s">
        <v>273</v>
      </c>
      <c r="AD93" s="288" t="s">
        <v>273</v>
      </c>
    </row>
    <row r="94" spans="2:30" x14ac:dyDescent="0.25">
      <c r="B94" s="288" t="s">
        <v>273</v>
      </c>
      <c r="C94" s="289" t="s">
        <v>273</v>
      </c>
      <c r="D94" s="288" t="s">
        <v>273</v>
      </c>
      <c r="E94" s="289" t="s">
        <v>273</v>
      </c>
      <c r="F94" s="288" t="s">
        <v>273</v>
      </c>
      <c r="G94" s="289" t="s">
        <v>273</v>
      </c>
      <c r="H94" s="288" t="s">
        <v>273</v>
      </c>
      <c r="I94" s="289" t="s">
        <v>273</v>
      </c>
      <c r="J94" s="288" t="s">
        <v>273</v>
      </c>
      <c r="K94" s="289" t="s">
        <v>273</v>
      </c>
      <c r="L94" s="288" t="s">
        <v>273</v>
      </c>
      <c r="M94" s="289" t="s">
        <v>273</v>
      </c>
      <c r="N94" s="288" t="s">
        <v>273</v>
      </c>
      <c r="O94" s="289" t="s">
        <v>273</v>
      </c>
      <c r="P94" s="288" t="s">
        <v>273</v>
      </c>
      <c r="Q94" s="289" t="s">
        <v>273</v>
      </c>
      <c r="R94" s="288" t="s">
        <v>273</v>
      </c>
      <c r="S94" s="289" t="s">
        <v>273</v>
      </c>
      <c r="T94" s="288" t="s">
        <v>273</v>
      </c>
      <c r="U94" s="289" t="s">
        <v>273</v>
      </c>
      <c r="V94" s="288" t="s">
        <v>273</v>
      </c>
      <c r="W94" s="289" t="s">
        <v>273</v>
      </c>
      <c r="X94" s="288" t="s">
        <v>273</v>
      </c>
      <c r="Y94" s="289" t="s">
        <v>273</v>
      </c>
      <c r="Z94" s="288" t="s">
        <v>273</v>
      </c>
      <c r="AA94" s="289" t="s">
        <v>273</v>
      </c>
      <c r="AB94" s="288" t="s">
        <v>273</v>
      </c>
      <c r="AC94" s="289" t="s">
        <v>273</v>
      </c>
      <c r="AD94" s="288" t="s">
        <v>273</v>
      </c>
    </row>
    <row r="95" spans="2:30" x14ac:dyDescent="0.25">
      <c r="B95" s="288" t="s">
        <v>273</v>
      </c>
      <c r="C95" s="289" t="s">
        <v>273</v>
      </c>
      <c r="D95" s="288" t="s">
        <v>273</v>
      </c>
      <c r="E95" s="289" t="s">
        <v>273</v>
      </c>
      <c r="F95" s="288" t="s">
        <v>273</v>
      </c>
      <c r="G95" s="289" t="s">
        <v>273</v>
      </c>
      <c r="H95" s="288" t="s">
        <v>273</v>
      </c>
      <c r="I95" s="289" t="s">
        <v>273</v>
      </c>
      <c r="J95" s="288" t="s">
        <v>273</v>
      </c>
      <c r="K95" s="289" t="s">
        <v>273</v>
      </c>
      <c r="L95" s="288" t="s">
        <v>273</v>
      </c>
      <c r="M95" s="289" t="s">
        <v>273</v>
      </c>
      <c r="N95" s="288" t="s">
        <v>273</v>
      </c>
      <c r="O95" s="289" t="s">
        <v>273</v>
      </c>
      <c r="P95" s="288" t="s">
        <v>273</v>
      </c>
      <c r="Q95" s="289" t="s">
        <v>273</v>
      </c>
      <c r="R95" s="288" t="s">
        <v>273</v>
      </c>
      <c r="S95" s="289" t="s">
        <v>273</v>
      </c>
      <c r="T95" s="288" t="s">
        <v>273</v>
      </c>
      <c r="U95" s="289" t="s">
        <v>273</v>
      </c>
      <c r="V95" s="288" t="s">
        <v>273</v>
      </c>
      <c r="W95" s="289" t="s">
        <v>273</v>
      </c>
      <c r="X95" s="288" t="s">
        <v>273</v>
      </c>
      <c r="Y95" s="289" t="s">
        <v>273</v>
      </c>
      <c r="Z95" s="288" t="s">
        <v>273</v>
      </c>
      <c r="AA95" s="289" t="s">
        <v>273</v>
      </c>
      <c r="AB95" s="288" t="s">
        <v>273</v>
      </c>
      <c r="AC95" s="289" t="s">
        <v>273</v>
      </c>
      <c r="AD95" s="288" t="s">
        <v>273</v>
      </c>
    </row>
    <row r="96" spans="2:30" x14ac:dyDescent="0.25">
      <c r="B96" s="288" t="s">
        <v>273</v>
      </c>
      <c r="C96" s="289" t="s">
        <v>273</v>
      </c>
      <c r="D96" s="288" t="s">
        <v>273</v>
      </c>
      <c r="E96" s="289" t="s">
        <v>273</v>
      </c>
      <c r="F96" s="288" t="s">
        <v>273</v>
      </c>
      <c r="G96" s="289" t="s">
        <v>273</v>
      </c>
      <c r="H96" s="288" t="s">
        <v>273</v>
      </c>
      <c r="I96" s="289" t="s">
        <v>273</v>
      </c>
      <c r="J96" s="288" t="s">
        <v>273</v>
      </c>
      <c r="K96" s="289" t="s">
        <v>273</v>
      </c>
      <c r="L96" s="288" t="s">
        <v>273</v>
      </c>
      <c r="M96" s="289" t="s">
        <v>273</v>
      </c>
      <c r="N96" s="288" t="s">
        <v>273</v>
      </c>
      <c r="O96" s="289" t="s">
        <v>273</v>
      </c>
      <c r="P96" s="288" t="s">
        <v>273</v>
      </c>
      <c r="Q96" s="289" t="s">
        <v>273</v>
      </c>
      <c r="R96" s="288" t="s">
        <v>273</v>
      </c>
      <c r="S96" s="289" t="s">
        <v>273</v>
      </c>
      <c r="T96" s="288" t="s">
        <v>273</v>
      </c>
      <c r="U96" s="289" t="s">
        <v>273</v>
      </c>
      <c r="V96" s="288" t="s">
        <v>273</v>
      </c>
      <c r="W96" s="289" t="s">
        <v>273</v>
      </c>
      <c r="X96" s="288" t="s">
        <v>273</v>
      </c>
      <c r="Y96" s="289" t="s">
        <v>273</v>
      </c>
      <c r="Z96" s="288" t="s">
        <v>273</v>
      </c>
      <c r="AA96" s="289" t="s">
        <v>273</v>
      </c>
      <c r="AB96" s="288" t="s">
        <v>273</v>
      </c>
      <c r="AC96" s="289" t="s">
        <v>273</v>
      </c>
      <c r="AD96" s="288" t="s">
        <v>273</v>
      </c>
    </row>
    <row r="97" spans="2:30" x14ac:dyDescent="0.25">
      <c r="B97" s="288" t="s">
        <v>273</v>
      </c>
      <c r="C97" s="289" t="s">
        <v>273</v>
      </c>
      <c r="D97" s="288" t="s">
        <v>273</v>
      </c>
      <c r="E97" s="289" t="s">
        <v>273</v>
      </c>
      <c r="F97" s="288" t="s">
        <v>273</v>
      </c>
      <c r="G97" s="289" t="s">
        <v>273</v>
      </c>
      <c r="H97" s="288" t="s">
        <v>273</v>
      </c>
      <c r="I97" s="289" t="s">
        <v>273</v>
      </c>
      <c r="J97" s="288" t="s">
        <v>273</v>
      </c>
      <c r="K97" s="289" t="s">
        <v>273</v>
      </c>
      <c r="L97" s="288" t="s">
        <v>273</v>
      </c>
      <c r="M97" s="289" t="s">
        <v>273</v>
      </c>
      <c r="N97" s="288" t="s">
        <v>273</v>
      </c>
      <c r="O97" s="289" t="s">
        <v>273</v>
      </c>
      <c r="P97" s="288" t="s">
        <v>273</v>
      </c>
      <c r="Q97" s="289" t="s">
        <v>273</v>
      </c>
      <c r="R97" s="288" t="s">
        <v>273</v>
      </c>
      <c r="S97" s="289" t="s">
        <v>273</v>
      </c>
      <c r="T97" s="288" t="s">
        <v>273</v>
      </c>
      <c r="U97" s="289" t="s">
        <v>273</v>
      </c>
      <c r="V97" s="288" t="s">
        <v>273</v>
      </c>
      <c r="W97" s="289" t="s">
        <v>273</v>
      </c>
      <c r="X97" s="288" t="s">
        <v>273</v>
      </c>
      <c r="Y97" s="289" t="s">
        <v>273</v>
      </c>
      <c r="Z97" s="288" t="s">
        <v>273</v>
      </c>
      <c r="AA97" s="289" t="s">
        <v>273</v>
      </c>
      <c r="AB97" s="288" t="s">
        <v>273</v>
      </c>
      <c r="AC97" s="289" t="s">
        <v>273</v>
      </c>
      <c r="AD97" s="288" t="s">
        <v>273</v>
      </c>
    </row>
    <row r="98" spans="2:30" x14ac:dyDescent="0.25">
      <c r="B98" s="288" t="s">
        <v>273</v>
      </c>
      <c r="C98" s="289" t="s">
        <v>273</v>
      </c>
      <c r="D98" s="288" t="s">
        <v>273</v>
      </c>
      <c r="E98" s="289" t="s">
        <v>273</v>
      </c>
      <c r="F98" s="288" t="s">
        <v>273</v>
      </c>
      <c r="G98" s="289" t="s">
        <v>273</v>
      </c>
      <c r="H98" s="288" t="s">
        <v>273</v>
      </c>
      <c r="I98" s="289" t="s">
        <v>273</v>
      </c>
      <c r="J98" s="288" t="s">
        <v>273</v>
      </c>
      <c r="K98" s="289" t="s">
        <v>273</v>
      </c>
      <c r="L98" s="288" t="s">
        <v>273</v>
      </c>
      <c r="M98" s="289" t="s">
        <v>273</v>
      </c>
      <c r="N98" s="288" t="s">
        <v>273</v>
      </c>
      <c r="O98" s="289" t="s">
        <v>273</v>
      </c>
      <c r="P98" s="288" t="s">
        <v>273</v>
      </c>
      <c r="Q98" s="289" t="s">
        <v>273</v>
      </c>
      <c r="R98" s="288" t="s">
        <v>273</v>
      </c>
      <c r="S98" s="289" t="s">
        <v>273</v>
      </c>
      <c r="T98" s="288" t="s">
        <v>273</v>
      </c>
      <c r="U98" s="289" t="s">
        <v>273</v>
      </c>
      <c r="V98" s="288" t="s">
        <v>273</v>
      </c>
      <c r="W98" s="289" t="s">
        <v>273</v>
      </c>
      <c r="X98" s="288" t="s">
        <v>273</v>
      </c>
      <c r="Y98" s="289" t="s">
        <v>273</v>
      </c>
      <c r="Z98" s="288" t="s">
        <v>273</v>
      </c>
      <c r="AA98" s="289" t="s">
        <v>273</v>
      </c>
      <c r="AB98" s="288" t="s">
        <v>273</v>
      </c>
      <c r="AC98" s="289" t="s">
        <v>273</v>
      </c>
      <c r="AD98" s="288" t="s">
        <v>273</v>
      </c>
    </row>
    <row r="99" spans="2:30" x14ac:dyDescent="0.25">
      <c r="B99" s="288" t="s">
        <v>273</v>
      </c>
      <c r="C99" s="289" t="s">
        <v>273</v>
      </c>
      <c r="D99" s="288" t="s">
        <v>273</v>
      </c>
      <c r="E99" s="289" t="s">
        <v>273</v>
      </c>
      <c r="F99" s="288" t="s">
        <v>273</v>
      </c>
      <c r="G99" s="289" t="s">
        <v>273</v>
      </c>
      <c r="H99" s="288" t="s">
        <v>273</v>
      </c>
      <c r="I99" s="289" t="s">
        <v>273</v>
      </c>
      <c r="J99" s="288" t="s">
        <v>273</v>
      </c>
      <c r="K99" s="289" t="s">
        <v>273</v>
      </c>
      <c r="L99" s="288" t="s">
        <v>273</v>
      </c>
      <c r="M99" s="289" t="s">
        <v>273</v>
      </c>
      <c r="N99" s="288" t="s">
        <v>273</v>
      </c>
      <c r="O99" s="289" t="s">
        <v>273</v>
      </c>
      <c r="P99" s="288" t="s">
        <v>273</v>
      </c>
      <c r="Q99" s="289" t="s">
        <v>273</v>
      </c>
      <c r="R99" s="288" t="s">
        <v>273</v>
      </c>
      <c r="S99" s="289" t="s">
        <v>273</v>
      </c>
      <c r="T99" s="288" t="s">
        <v>273</v>
      </c>
      <c r="U99" s="289" t="s">
        <v>273</v>
      </c>
      <c r="V99" s="288" t="s">
        <v>273</v>
      </c>
      <c r="W99" s="289" t="s">
        <v>273</v>
      </c>
      <c r="X99" s="288" t="s">
        <v>273</v>
      </c>
      <c r="Y99" s="289" t="s">
        <v>273</v>
      </c>
      <c r="Z99" s="288" t="s">
        <v>273</v>
      </c>
      <c r="AA99" s="289" t="s">
        <v>273</v>
      </c>
      <c r="AB99" s="288" t="s">
        <v>273</v>
      </c>
      <c r="AC99" s="289" t="s">
        <v>273</v>
      </c>
      <c r="AD99" s="288" t="s">
        <v>273</v>
      </c>
    </row>
    <row r="100" spans="2:30" x14ac:dyDescent="0.25">
      <c r="B100" s="288" t="s">
        <v>273</v>
      </c>
      <c r="C100" s="289" t="s">
        <v>273</v>
      </c>
      <c r="D100" s="288" t="s">
        <v>273</v>
      </c>
      <c r="E100" s="289" t="s">
        <v>273</v>
      </c>
      <c r="F100" s="288" t="s">
        <v>273</v>
      </c>
      <c r="G100" s="289" t="s">
        <v>273</v>
      </c>
      <c r="H100" s="288" t="s">
        <v>273</v>
      </c>
      <c r="I100" s="289" t="s">
        <v>273</v>
      </c>
      <c r="J100" s="288" t="s">
        <v>273</v>
      </c>
      <c r="K100" s="289" t="s">
        <v>273</v>
      </c>
      <c r="L100" s="288" t="s">
        <v>273</v>
      </c>
      <c r="M100" s="289" t="s">
        <v>273</v>
      </c>
      <c r="N100" s="288" t="s">
        <v>273</v>
      </c>
      <c r="O100" s="289" t="s">
        <v>273</v>
      </c>
      <c r="P100" s="288" t="s">
        <v>273</v>
      </c>
      <c r="Q100" s="289" t="s">
        <v>273</v>
      </c>
      <c r="R100" s="288" t="s">
        <v>273</v>
      </c>
      <c r="S100" s="289" t="s">
        <v>273</v>
      </c>
      <c r="T100" s="288" t="s">
        <v>273</v>
      </c>
      <c r="U100" s="289" t="s">
        <v>273</v>
      </c>
      <c r="V100" s="288" t="s">
        <v>273</v>
      </c>
      <c r="W100" s="289" t="s">
        <v>273</v>
      </c>
      <c r="X100" s="288" t="s">
        <v>273</v>
      </c>
      <c r="Y100" s="289" t="s">
        <v>273</v>
      </c>
      <c r="Z100" s="288" t="s">
        <v>273</v>
      </c>
      <c r="AA100" s="289" t="s">
        <v>273</v>
      </c>
      <c r="AB100" s="288" t="s">
        <v>273</v>
      </c>
      <c r="AC100" s="289" t="s">
        <v>273</v>
      </c>
      <c r="AD100" s="288" t="s">
        <v>273</v>
      </c>
    </row>
    <row r="101" spans="2:30" x14ac:dyDescent="0.25">
      <c r="B101" s="288" t="s">
        <v>273</v>
      </c>
      <c r="C101" s="289" t="s">
        <v>273</v>
      </c>
      <c r="D101" s="288" t="s">
        <v>273</v>
      </c>
      <c r="E101" s="289" t="s">
        <v>273</v>
      </c>
      <c r="F101" s="288" t="s">
        <v>273</v>
      </c>
      <c r="G101" s="289" t="s">
        <v>273</v>
      </c>
      <c r="H101" s="288" t="s">
        <v>273</v>
      </c>
      <c r="I101" s="289" t="s">
        <v>273</v>
      </c>
      <c r="J101" s="288" t="s">
        <v>273</v>
      </c>
      <c r="K101" s="289" t="s">
        <v>273</v>
      </c>
      <c r="L101" s="288" t="s">
        <v>273</v>
      </c>
      <c r="M101" s="289" t="s">
        <v>273</v>
      </c>
      <c r="N101" s="288" t="s">
        <v>273</v>
      </c>
      <c r="O101" s="289" t="s">
        <v>273</v>
      </c>
      <c r="P101" s="288" t="s">
        <v>273</v>
      </c>
      <c r="Q101" s="289" t="s">
        <v>273</v>
      </c>
      <c r="R101" s="288" t="s">
        <v>273</v>
      </c>
      <c r="S101" s="289" t="s">
        <v>273</v>
      </c>
      <c r="T101" s="288" t="s">
        <v>273</v>
      </c>
      <c r="U101" s="289" t="s">
        <v>273</v>
      </c>
      <c r="V101" s="288" t="s">
        <v>273</v>
      </c>
      <c r="W101" s="289" t="s">
        <v>273</v>
      </c>
      <c r="X101" s="288" t="s">
        <v>273</v>
      </c>
      <c r="Y101" s="289" t="s">
        <v>273</v>
      </c>
      <c r="Z101" s="288" t="s">
        <v>273</v>
      </c>
      <c r="AA101" s="289" t="s">
        <v>273</v>
      </c>
      <c r="AB101" s="288" t="s">
        <v>273</v>
      </c>
      <c r="AC101" s="289" t="s">
        <v>273</v>
      </c>
      <c r="AD101" s="288" t="s">
        <v>273</v>
      </c>
    </row>
    <row r="102" spans="2:30" x14ac:dyDescent="0.25">
      <c r="B102" s="288" t="s">
        <v>273</v>
      </c>
      <c r="C102" s="289" t="s">
        <v>273</v>
      </c>
      <c r="D102" s="288" t="s">
        <v>273</v>
      </c>
      <c r="E102" s="289" t="s">
        <v>273</v>
      </c>
      <c r="F102" s="288" t="s">
        <v>273</v>
      </c>
      <c r="G102" s="289" t="s">
        <v>273</v>
      </c>
      <c r="H102" s="288" t="s">
        <v>273</v>
      </c>
      <c r="I102" s="289" t="s">
        <v>273</v>
      </c>
      <c r="J102" s="288" t="s">
        <v>273</v>
      </c>
      <c r="K102" s="289" t="s">
        <v>273</v>
      </c>
      <c r="L102" s="288" t="s">
        <v>273</v>
      </c>
      <c r="M102" s="289" t="s">
        <v>273</v>
      </c>
      <c r="N102" s="288" t="s">
        <v>273</v>
      </c>
      <c r="O102" s="289" t="s">
        <v>273</v>
      </c>
      <c r="P102" s="288" t="s">
        <v>273</v>
      </c>
      <c r="Q102" s="289" t="s">
        <v>273</v>
      </c>
      <c r="R102" s="288" t="s">
        <v>273</v>
      </c>
      <c r="S102" s="289" t="s">
        <v>273</v>
      </c>
      <c r="T102" s="288" t="s">
        <v>273</v>
      </c>
      <c r="U102" s="289" t="s">
        <v>273</v>
      </c>
      <c r="V102" s="288" t="s">
        <v>273</v>
      </c>
      <c r="W102" s="289" t="s">
        <v>273</v>
      </c>
      <c r="X102" s="288" t="s">
        <v>273</v>
      </c>
      <c r="Y102" s="289" t="s">
        <v>273</v>
      </c>
      <c r="Z102" s="288" t="s">
        <v>273</v>
      </c>
      <c r="AA102" s="289" t="s">
        <v>273</v>
      </c>
      <c r="AB102" s="288" t="s">
        <v>273</v>
      </c>
      <c r="AC102" s="289" t="s">
        <v>273</v>
      </c>
      <c r="AD102" s="288" t="s">
        <v>273</v>
      </c>
    </row>
    <row r="103" spans="2:30" x14ac:dyDescent="0.25">
      <c r="B103" s="288" t="s">
        <v>273</v>
      </c>
      <c r="C103" s="289" t="s">
        <v>273</v>
      </c>
      <c r="D103" s="288" t="s">
        <v>273</v>
      </c>
      <c r="E103" s="289" t="s">
        <v>273</v>
      </c>
      <c r="F103" s="288" t="s">
        <v>273</v>
      </c>
      <c r="G103" s="289" t="s">
        <v>273</v>
      </c>
      <c r="H103" s="288" t="s">
        <v>273</v>
      </c>
      <c r="I103" s="289" t="s">
        <v>273</v>
      </c>
      <c r="J103" s="288" t="s">
        <v>273</v>
      </c>
      <c r="K103" s="289" t="s">
        <v>273</v>
      </c>
      <c r="L103" s="288" t="s">
        <v>273</v>
      </c>
      <c r="M103" s="289" t="s">
        <v>273</v>
      </c>
      <c r="N103" s="288" t="s">
        <v>273</v>
      </c>
      <c r="O103" s="289" t="s">
        <v>273</v>
      </c>
      <c r="P103" s="288" t="s">
        <v>273</v>
      </c>
      <c r="Q103" s="289" t="s">
        <v>273</v>
      </c>
      <c r="R103" s="288" t="s">
        <v>273</v>
      </c>
      <c r="S103" s="289" t="s">
        <v>273</v>
      </c>
      <c r="T103" s="288" t="s">
        <v>273</v>
      </c>
      <c r="U103" s="289" t="s">
        <v>273</v>
      </c>
      <c r="V103" s="288" t="s">
        <v>273</v>
      </c>
      <c r="W103" s="289" t="s">
        <v>273</v>
      </c>
      <c r="X103" s="288" t="s">
        <v>273</v>
      </c>
      <c r="Y103" s="289" t="s">
        <v>273</v>
      </c>
      <c r="Z103" s="288" t="s">
        <v>273</v>
      </c>
      <c r="AA103" s="289" t="s">
        <v>273</v>
      </c>
      <c r="AB103" s="288" t="s">
        <v>273</v>
      </c>
      <c r="AC103" s="289" t="s">
        <v>273</v>
      </c>
      <c r="AD103" s="288" t="s">
        <v>273</v>
      </c>
    </row>
    <row r="104" spans="2:30" x14ac:dyDescent="0.25">
      <c r="B104" s="288" t="s">
        <v>273</v>
      </c>
      <c r="C104" s="289" t="s">
        <v>273</v>
      </c>
      <c r="D104" s="288" t="s">
        <v>273</v>
      </c>
      <c r="E104" s="289" t="s">
        <v>273</v>
      </c>
      <c r="F104" s="288" t="s">
        <v>273</v>
      </c>
      <c r="G104" s="289" t="s">
        <v>273</v>
      </c>
      <c r="H104" s="288" t="s">
        <v>273</v>
      </c>
      <c r="I104" s="289" t="s">
        <v>273</v>
      </c>
      <c r="J104" s="288" t="s">
        <v>273</v>
      </c>
      <c r="K104" s="289" t="s">
        <v>273</v>
      </c>
      <c r="L104" s="288" t="s">
        <v>273</v>
      </c>
      <c r="M104" s="289" t="s">
        <v>273</v>
      </c>
      <c r="N104" s="288" t="s">
        <v>273</v>
      </c>
      <c r="O104" s="289" t="s">
        <v>273</v>
      </c>
      <c r="P104" s="288" t="s">
        <v>273</v>
      </c>
      <c r="Q104" s="289" t="s">
        <v>273</v>
      </c>
      <c r="R104" s="288" t="s">
        <v>273</v>
      </c>
      <c r="S104" s="289" t="s">
        <v>273</v>
      </c>
      <c r="T104" s="288" t="s">
        <v>273</v>
      </c>
      <c r="U104" s="289" t="s">
        <v>273</v>
      </c>
      <c r="V104" s="288" t="s">
        <v>273</v>
      </c>
      <c r="W104" s="289" t="s">
        <v>273</v>
      </c>
      <c r="X104" s="288" t="s">
        <v>273</v>
      </c>
      <c r="Y104" s="289" t="s">
        <v>273</v>
      </c>
      <c r="Z104" s="288" t="s">
        <v>273</v>
      </c>
      <c r="AA104" s="289" t="s">
        <v>273</v>
      </c>
      <c r="AB104" s="288" t="s">
        <v>273</v>
      </c>
      <c r="AC104" s="289" t="s">
        <v>273</v>
      </c>
      <c r="AD104" s="288" t="s">
        <v>273</v>
      </c>
    </row>
    <row r="105" spans="2:30" x14ac:dyDescent="0.25">
      <c r="B105" s="288" t="s">
        <v>273</v>
      </c>
      <c r="C105" s="289" t="s">
        <v>273</v>
      </c>
      <c r="D105" s="288" t="s">
        <v>273</v>
      </c>
      <c r="E105" s="289" t="s">
        <v>273</v>
      </c>
      <c r="F105" s="288" t="s">
        <v>273</v>
      </c>
      <c r="G105" s="289" t="s">
        <v>273</v>
      </c>
      <c r="H105" s="288" t="s">
        <v>273</v>
      </c>
      <c r="I105" s="289" t="s">
        <v>273</v>
      </c>
      <c r="J105" s="288" t="s">
        <v>273</v>
      </c>
      <c r="K105" s="289" t="s">
        <v>273</v>
      </c>
      <c r="L105" s="288" t="s">
        <v>273</v>
      </c>
      <c r="M105" s="289" t="s">
        <v>273</v>
      </c>
      <c r="N105" s="288" t="s">
        <v>273</v>
      </c>
      <c r="O105" s="289" t="s">
        <v>273</v>
      </c>
      <c r="P105" s="288" t="s">
        <v>273</v>
      </c>
      <c r="Q105" s="289" t="s">
        <v>273</v>
      </c>
      <c r="R105" s="288" t="s">
        <v>273</v>
      </c>
      <c r="S105" s="289" t="s">
        <v>273</v>
      </c>
      <c r="T105" s="288" t="s">
        <v>273</v>
      </c>
      <c r="U105" s="289" t="s">
        <v>273</v>
      </c>
      <c r="V105" s="288" t="s">
        <v>273</v>
      </c>
      <c r="W105" s="289" t="s">
        <v>273</v>
      </c>
      <c r="X105" s="288" t="s">
        <v>273</v>
      </c>
      <c r="Y105" s="289" t="s">
        <v>273</v>
      </c>
      <c r="Z105" s="288" t="s">
        <v>273</v>
      </c>
      <c r="AA105" s="289" t="s">
        <v>273</v>
      </c>
      <c r="AB105" s="288" t="s">
        <v>273</v>
      </c>
      <c r="AC105" s="289" t="s">
        <v>273</v>
      </c>
      <c r="AD105" s="288" t="s">
        <v>273</v>
      </c>
    </row>
    <row r="106" spans="2:30" x14ac:dyDescent="0.25">
      <c r="B106" s="288" t="s">
        <v>273</v>
      </c>
      <c r="C106" s="289" t="s">
        <v>273</v>
      </c>
      <c r="D106" s="288" t="s">
        <v>273</v>
      </c>
      <c r="E106" s="289" t="s">
        <v>273</v>
      </c>
      <c r="F106" s="288" t="s">
        <v>273</v>
      </c>
      <c r="G106" s="289" t="s">
        <v>273</v>
      </c>
      <c r="H106" s="288" t="s">
        <v>273</v>
      </c>
      <c r="I106" s="289" t="s">
        <v>273</v>
      </c>
      <c r="J106" s="288" t="s">
        <v>273</v>
      </c>
      <c r="K106" s="289" t="s">
        <v>273</v>
      </c>
      <c r="L106" s="288" t="s">
        <v>273</v>
      </c>
      <c r="M106" s="289" t="s">
        <v>273</v>
      </c>
      <c r="N106" s="288" t="s">
        <v>273</v>
      </c>
      <c r="O106" s="289" t="s">
        <v>273</v>
      </c>
      <c r="P106" s="288" t="s">
        <v>273</v>
      </c>
      <c r="Q106" s="289" t="s">
        <v>273</v>
      </c>
      <c r="R106" s="288" t="s">
        <v>273</v>
      </c>
      <c r="S106" s="289" t="s">
        <v>273</v>
      </c>
      <c r="T106" s="288" t="s">
        <v>273</v>
      </c>
      <c r="U106" s="289" t="s">
        <v>273</v>
      </c>
      <c r="V106" s="288" t="s">
        <v>273</v>
      </c>
      <c r="W106" s="289" t="s">
        <v>273</v>
      </c>
      <c r="X106" s="288" t="s">
        <v>273</v>
      </c>
      <c r="Y106" s="289" t="s">
        <v>273</v>
      </c>
      <c r="Z106" s="288" t="s">
        <v>273</v>
      </c>
      <c r="AA106" s="289" t="s">
        <v>273</v>
      </c>
      <c r="AB106" s="288" t="s">
        <v>273</v>
      </c>
      <c r="AC106" s="289" t="s">
        <v>273</v>
      </c>
      <c r="AD106" s="288" t="s">
        <v>273</v>
      </c>
    </row>
    <row r="107" spans="2:30" x14ac:dyDescent="0.25">
      <c r="B107" s="288" t="s">
        <v>273</v>
      </c>
      <c r="C107" s="289" t="s">
        <v>273</v>
      </c>
      <c r="D107" s="288" t="s">
        <v>273</v>
      </c>
      <c r="E107" s="289" t="s">
        <v>273</v>
      </c>
      <c r="F107" s="288" t="s">
        <v>273</v>
      </c>
      <c r="G107" s="289" t="s">
        <v>273</v>
      </c>
      <c r="H107" s="288" t="s">
        <v>273</v>
      </c>
      <c r="I107" s="289" t="s">
        <v>273</v>
      </c>
      <c r="J107" s="288" t="s">
        <v>273</v>
      </c>
      <c r="K107" s="289" t="s">
        <v>273</v>
      </c>
      <c r="L107" s="288" t="s">
        <v>273</v>
      </c>
      <c r="M107" s="289" t="s">
        <v>273</v>
      </c>
      <c r="N107" s="288" t="s">
        <v>273</v>
      </c>
      <c r="O107" s="289" t="s">
        <v>273</v>
      </c>
      <c r="P107" s="288" t="s">
        <v>273</v>
      </c>
      <c r="Q107" s="289" t="s">
        <v>273</v>
      </c>
      <c r="R107" s="288" t="s">
        <v>273</v>
      </c>
      <c r="S107" s="289" t="s">
        <v>273</v>
      </c>
      <c r="T107" s="288" t="s">
        <v>273</v>
      </c>
      <c r="U107" s="289" t="s">
        <v>273</v>
      </c>
      <c r="V107" s="288" t="s">
        <v>273</v>
      </c>
      <c r="W107" s="289" t="s">
        <v>273</v>
      </c>
      <c r="X107" s="288" t="s">
        <v>273</v>
      </c>
      <c r="Y107" s="289" t="s">
        <v>273</v>
      </c>
      <c r="Z107" s="288" t="s">
        <v>273</v>
      </c>
      <c r="AA107" s="289" t="s">
        <v>273</v>
      </c>
      <c r="AB107" s="288" t="s">
        <v>273</v>
      </c>
      <c r="AC107" s="289" t="s">
        <v>273</v>
      </c>
      <c r="AD107" s="288" t="s">
        <v>273</v>
      </c>
    </row>
    <row r="108" spans="2:30" x14ac:dyDescent="0.25">
      <c r="B108" s="288" t="s">
        <v>273</v>
      </c>
      <c r="C108" s="289" t="s">
        <v>273</v>
      </c>
      <c r="D108" s="288" t="s">
        <v>273</v>
      </c>
      <c r="E108" s="289" t="s">
        <v>273</v>
      </c>
      <c r="F108" s="288" t="s">
        <v>273</v>
      </c>
      <c r="G108" s="289" t="s">
        <v>273</v>
      </c>
      <c r="H108" s="288" t="s">
        <v>273</v>
      </c>
      <c r="I108" s="289" t="s">
        <v>273</v>
      </c>
      <c r="J108" s="288" t="s">
        <v>273</v>
      </c>
      <c r="K108" s="289" t="s">
        <v>273</v>
      </c>
      <c r="L108" s="288" t="s">
        <v>273</v>
      </c>
      <c r="M108" s="289" t="s">
        <v>273</v>
      </c>
      <c r="N108" s="288" t="s">
        <v>273</v>
      </c>
      <c r="O108" s="289" t="s">
        <v>273</v>
      </c>
      <c r="P108" s="288" t="s">
        <v>273</v>
      </c>
      <c r="Q108" s="289" t="s">
        <v>273</v>
      </c>
      <c r="R108" s="288" t="s">
        <v>273</v>
      </c>
      <c r="S108" s="289" t="s">
        <v>273</v>
      </c>
      <c r="T108" s="288" t="s">
        <v>273</v>
      </c>
      <c r="U108" s="289" t="s">
        <v>273</v>
      </c>
      <c r="V108" s="288" t="s">
        <v>273</v>
      </c>
      <c r="W108" s="289" t="s">
        <v>273</v>
      </c>
      <c r="X108" s="288" t="s">
        <v>273</v>
      </c>
      <c r="Y108" s="289" t="s">
        <v>273</v>
      </c>
      <c r="Z108" s="288" t="s">
        <v>273</v>
      </c>
      <c r="AA108" s="289" t="s">
        <v>273</v>
      </c>
      <c r="AB108" s="288" t="s">
        <v>273</v>
      </c>
      <c r="AC108" s="289" t="s">
        <v>273</v>
      </c>
      <c r="AD108" s="288" t="s">
        <v>273</v>
      </c>
    </row>
    <row r="109" spans="2:30" x14ac:dyDescent="0.25">
      <c r="B109" s="288" t="s">
        <v>273</v>
      </c>
      <c r="C109" s="289" t="s">
        <v>273</v>
      </c>
      <c r="D109" s="288" t="s">
        <v>273</v>
      </c>
      <c r="E109" s="289" t="s">
        <v>273</v>
      </c>
      <c r="F109" s="288" t="s">
        <v>273</v>
      </c>
      <c r="G109" s="289" t="s">
        <v>273</v>
      </c>
      <c r="H109" s="288" t="s">
        <v>273</v>
      </c>
      <c r="I109" s="289" t="s">
        <v>273</v>
      </c>
      <c r="J109" s="288" t="s">
        <v>273</v>
      </c>
      <c r="K109" s="289" t="s">
        <v>273</v>
      </c>
      <c r="L109" s="288" t="s">
        <v>273</v>
      </c>
      <c r="M109" s="289" t="s">
        <v>273</v>
      </c>
      <c r="N109" s="288" t="s">
        <v>273</v>
      </c>
      <c r="O109" s="289" t="s">
        <v>273</v>
      </c>
      <c r="P109" s="288" t="s">
        <v>273</v>
      </c>
      <c r="Q109" s="289" t="s">
        <v>273</v>
      </c>
      <c r="R109" s="288" t="s">
        <v>273</v>
      </c>
      <c r="S109" s="289" t="s">
        <v>273</v>
      </c>
      <c r="T109" s="288" t="s">
        <v>273</v>
      </c>
      <c r="U109" s="289" t="s">
        <v>273</v>
      </c>
      <c r="V109" s="288" t="s">
        <v>273</v>
      </c>
      <c r="W109" s="289" t="s">
        <v>273</v>
      </c>
      <c r="X109" s="288" t="s">
        <v>273</v>
      </c>
      <c r="Y109" s="289" t="s">
        <v>273</v>
      </c>
      <c r="Z109" s="288" t="s">
        <v>273</v>
      </c>
      <c r="AA109" s="289" t="s">
        <v>273</v>
      </c>
      <c r="AB109" s="288" t="s">
        <v>273</v>
      </c>
      <c r="AC109" s="289" t="s">
        <v>273</v>
      </c>
      <c r="AD109" s="288" t="s">
        <v>273</v>
      </c>
    </row>
    <row r="110" spans="2:30" x14ac:dyDescent="0.25">
      <c r="B110" s="288" t="s">
        <v>273</v>
      </c>
      <c r="C110" s="289" t="s">
        <v>273</v>
      </c>
      <c r="D110" s="288" t="s">
        <v>273</v>
      </c>
      <c r="E110" s="289" t="s">
        <v>273</v>
      </c>
      <c r="F110" s="288" t="s">
        <v>273</v>
      </c>
      <c r="G110" s="289" t="s">
        <v>273</v>
      </c>
      <c r="H110" s="288" t="s">
        <v>273</v>
      </c>
      <c r="I110" s="289" t="s">
        <v>273</v>
      </c>
      <c r="J110" s="288" t="s">
        <v>273</v>
      </c>
      <c r="K110" s="289" t="s">
        <v>273</v>
      </c>
      <c r="L110" s="288" t="s">
        <v>273</v>
      </c>
      <c r="M110" s="289" t="s">
        <v>273</v>
      </c>
      <c r="N110" s="288" t="s">
        <v>273</v>
      </c>
      <c r="O110" s="289" t="s">
        <v>273</v>
      </c>
      <c r="P110" s="288" t="s">
        <v>273</v>
      </c>
      <c r="Q110" s="289" t="s">
        <v>273</v>
      </c>
      <c r="R110" s="288" t="s">
        <v>273</v>
      </c>
      <c r="S110" s="289" t="s">
        <v>273</v>
      </c>
      <c r="T110" s="288" t="s">
        <v>273</v>
      </c>
      <c r="U110" s="289" t="s">
        <v>273</v>
      </c>
      <c r="V110" s="288" t="s">
        <v>273</v>
      </c>
      <c r="W110" s="289" t="s">
        <v>273</v>
      </c>
      <c r="X110" s="288" t="s">
        <v>273</v>
      </c>
      <c r="Y110" s="289" t="s">
        <v>273</v>
      </c>
      <c r="Z110" s="288" t="s">
        <v>273</v>
      </c>
      <c r="AA110" s="289" t="s">
        <v>273</v>
      </c>
      <c r="AB110" s="288" t="s">
        <v>273</v>
      </c>
      <c r="AC110" s="289" t="s">
        <v>273</v>
      </c>
      <c r="AD110" s="288" t="s">
        <v>273</v>
      </c>
    </row>
    <row r="111" spans="2:30" x14ac:dyDescent="0.25">
      <c r="B111" s="288" t="s">
        <v>273</v>
      </c>
      <c r="C111" s="289" t="s">
        <v>273</v>
      </c>
      <c r="D111" s="288" t="s">
        <v>273</v>
      </c>
      <c r="E111" s="289" t="s">
        <v>273</v>
      </c>
      <c r="F111" s="288" t="s">
        <v>273</v>
      </c>
      <c r="G111" s="289" t="s">
        <v>273</v>
      </c>
      <c r="H111" s="288" t="s">
        <v>273</v>
      </c>
      <c r="I111" s="289" t="s">
        <v>273</v>
      </c>
      <c r="J111" s="288" t="s">
        <v>273</v>
      </c>
      <c r="K111" s="289" t="s">
        <v>273</v>
      </c>
      <c r="L111" s="288" t="s">
        <v>273</v>
      </c>
      <c r="M111" s="289" t="s">
        <v>273</v>
      </c>
      <c r="N111" s="288" t="s">
        <v>273</v>
      </c>
      <c r="O111" s="289" t="s">
        <v>273</v>
      </c>
      <c r="P111" s="288" t="s">
        <v>273</v>
      </c>
      <c r="Q111" s="289" t="s">
        <v>273</v>
      </c>
      <c r="R111" s="288" t="s">
        <v>273</v>
      </c>
      <c r="S111" s="289" t="s">
        <v>273</v>
      </c>
      <c r="T111" s="288" t="s">
        <v>273</v>
      </c>
      <c r="U111" s="289" t="s">
        <v>273</v>
      </c>
      <c r="V111" s="288" t="s">
        <v>273</v>
      </c>
      <c r="W111" s="289" t="s">
        <v>273</v>
      </c>
      <c r="X111" s="288" t="s">
        <v>273</v>
      </c>
      <c r="Y111" s="289" t="s">
        <v>273</v>
      </c>
      <c r="Z111" s="288" t="s">
        <v>273</v>
      </c>
      <c r="AA111" s="289" t="s">
        <v>273</v>
      </c>
      <c r="AB111" s="288" t="s">
        <v>273</v>
      </c>
      <c r="AC111" s="289" t="s">
        <v>273</v>
      </c>
      <c r="AD111" s="288" t="s">
        <v>273</v>
      </c>
    </row>
    <row r="112" spans="2:30" x14ac:dyDescent="0.25">
      <c r="B112" s="288" t="s">
        <v>273</v>
      </c>
      <c r="C112" s="289" t="s">
        <v>273</v>
      </c>
      <c r="D112" s="288" t="s">
        <v>273</v>
      </c>
      <c r="E112" s="289" t="s">
        <v>273</v>
      </c>
      <c r="F112" s="288" t="s">
        <v>273</v>
      </c>
      <c r="G112" s="289" t="s">
        <v>273</v>
      </c>
      <c r="H112" s="288" t="s">
        <v>273</v>
      </c>
      <c r="I112" s="289" t="s">
        <v>273</v>
      </c>
      <c r="J112" s="288" t="s">
        <v>273</v>
      </c>
      <c r="K112" s="289" t="s">
        <v>273</v>
      </c>
      <c r="L112" s="288" t="s">
        <v>273</v>
      </c>
      <c r="M112" s="289" t="s">
        <v>273</v>
      </c>
      <c r="N112" s="288" t="s">
        <v>273</v>
      </c>
      <c r="O112" s="289" t="s">
        <v>273</v>
      </c>
      <c r="P112" s="288" t="s">
        <v>273</v>
      </c>
      <c r="Q112" s="289" t="s">
        <v>273</v>
      </c>
      <c r="R112" s="288" t="s">
        <v>273</v>
      </c>
      <c r="S112" s="289" t="s">
        <v>273</v>
      </c>
      <c r="T112" s="288" t="s">
        <v>273</v>
      </c>
      <c r="U112" s="289" t="s">
        <v>273</v>
      </c>
      <c r="V112" s="288" t="s">
        <v>273</v>
      </c>
      <c r="W112" s="289" t="s">
        <v>273</v>
      </c>
      <c r="X112" s="288" t="s">
        <v>273</v>
      </c>
      <c r="Y112" s="289" t="s">
        <v>273</v>
      </c>
      <c r="Z112" s="288" t="s">
        <v>273</v>
      </c>
      <c r="AA112" s="289" t="s">
        <v>273</v>
      </c>
      <c r="AB112" s="288" t="s">
        <v>273</v>
      </c>
      <c r="AC112" s="289" t="s">
        <v>273</v>
      </c>
      <c r="AD112" s="288" t="s">
        <v>273</v>
      </c>
    </row>
    <row r="113" spans="2:30" x14ac:dyDescent="0.25">
      <c r="B113" s="288" t="s">
        <v>273</v>
      </c>
      <c r="C113" s="289" t="s">
        <v>273</v>
      </c>
      <c r="D113" s="288" t="s">
        <v>273</v>
      </c>
      <c r="E113" s="289" t="s">
        <v>273</v>
      </c>
      <c r="F113" s="288" t="s">
        <v>273</v>
      </c>
      <c r="G113" s="289" t="s">
        <v>273</v>
      </c>
      <c r="H113" s="288" t="s">
        <v>273</v>
      </c>
      <c r="I113" s="289" t="s">
        <v>273</v>
      </c>
      <c r="J113" s="288" t="s">
        <v>273</v>
      </c>
      <c r="K113" s="289" t="s">
        <v>273</v>
      </c>
      <c r="L113" s="288" t="s">
        <v>273</v>
      </c>
      <c r="M113" s="289" t="s">
        <v>273</v>
      </c>
      <c r="N113" s="288" t="s">
        <v>273</v>
      </c>
      <c r="O113" s="289" t="s">
        <v>273</v>
      </c>
      <c r="P113" s="288" t="s">
        <v>273</v>
      </c>
      <c r="Q113" s="289" t="s">
        <v>273</v>
      </c>
      <c r="R113" s="288" t="s">
        <v>273</v>
      </c>
      <c r="S113" s="289" t="s">
        <v>273</v>
      </c>
      <c r="T113" s="288" t="s">
        <v>273</v>
      </c>
      <c r="U113" s="289" t="s">
        <v>273</v>
      </c>
      <c r="V113" s="288" t="s">
        <v>273</v>
      </c>
      <c r="W113" s="289" t="s">
        <v>273</v>
      </c>
      <c r="X113" s="288" t="s">
        <v>273</v>
      </c>
      <c r="Y113" s="289" t="s">
        <v>273</v>
      </c>
      <c r="Z113" s="288" t="s">
        <v>273</v>
      </c>
      <c r="AA113" s="289" t="s">
        <v>273</v>
      </c>
      <c r="AB113" s="288" t="s">
        <v>273</v>
      </c>
      <c r="AC113" s="289" t="s">
        <v>273</v>
      </c>
      <c r="AD113" s="288" t="s">
        <v>273</v>
      </c>
    </row>
    <row r="114" spans="2:30" x14ac:dyDescent="0.25">
      <c r="B114" s="288" t="s">
        <v>273</v>
      </c>
      <c r="C114" s="289" t="s">
        <v>273</v>
      </c>
      <c r="D114" s="288" t="s">
        <v>273</v>
      </c>
      <c r="E114" s="289" t="s">
        <v>273</v>
      </c>
      <c r="F114" s="288" t="s">
        <v>273</v>
      </c>
      <c r="G114" s="289" t="s">
        <v>273</v>
      </c>
      <c r="H114" s="288" t="s">
        <v>273</v>
      </c>
      <c r="I114" s="289" t="s">
        <v>273</v>
      </c>
      <c r="J114" s="288" t="s">
        <v>273</v>
      </c>
      <c r="K114" s="289" t="s">
        <v>273</v>
      </c>
      <c r="L114" s="288" t="s">
        <v>273</v>
      </c>
      <c r="M114" s="289" t="s">
        <v>273</v>
      </c>
      <c r="N114" s="288" t="s">
        <v>273</v>
      </c>
      <c r="O114" s="289" t="s">
        <v>273</v>
      </c>
      <c r="P114" s="288" t="s">
        <v>273</v>
      </c>
      <c r="Q114" s="289" t="s">
        <v>273</v>
      </c>
      <c r="R114" s="288" t="s">
        <v>273</v>
      </c>
      <c r="S114" s="289" t="s">
        <v>273</v>
      </c>
      <c r="T114" s="288" t="s">
        <v>273</v>
      </c>
      <c r="U114" s="289" t="s">
        <v>273</v>
      </c>
      <c r="V114" s="288" t="s">
        <v>273</v>
      </c>
      <c r="W114" s="289" t="s">
        <v>273</v>
      </c>
      <c r="X114" s="288" t="s">
        <v>273</v>
      </c>
      <c r="Y114" s="289" t="s">
        <v>273</v>
      </c>
      <c r="Z114" s="288" t="s">
        <v>273</v>
      </c>
      <c r="AA114" s="289" t="s">
        <v>273</v>
      </c>
      <c r="AB114" s="288" t="s">
        <v>273</v>
      </c>
      <c r="AC114" s="289" t="s">
        <v>273</v>
      </c>
      <c r="AD114" s="288" t="s">
        <v>273</v>
      </c>
    </row>
    <row r="115" spans="2:30" x14ac:dyDescent="0.25">
      <c r="B115" s="288" t="s">
        <v>273</v>
      </c>
      <c r="C115" s="289" t="s">
        <v>273</v>
      </c>
      <c r="D115" s="288" t="s">
        <v>273</v>
      </c>
      <c r="E115" s="289" t="s">
        <v>273</v>
      </c>
      <c r="F115" s="288" t="s">
        <v>273</v>
      </c>
      <c r="G115" s="289" t="s">
        <v>273</v>
      </c>
      <c r="H115" s="288" t="s">
        <v>273</v>
      </c>
      <c r="I115" s="289" t="s">
        <v>273</v>
      </c>
      <c r="J115" s="288" t="s">
        <v>273</v>
      </c>
      <c r="K115" s="289" t="s">
        <v>273</v>
      </c>
      <c r="L115" s="288" t="s">
        <v>273</v>
      </c>
      <c r="M115" s="289" t="s">
        <v>273</v>
      </c>
      <c r="N115" s="288" t="s">
        <v>273</v>
      </c>
      <c r="O115" s="289" t="s">
        <v>273</v>
      </c>
      <c r="P115" s="288" t="s">
        <v>273</v>
      </c>
      <c r="Q115" s="289" t="s">
        <v>273</v>
      </c>
      <c r="R115" s="288" t="s">
        <v>273</v>
      </c>
      <c r="S115" s="289" t="s">
        <v>273</v>
      </c>
      <c r="T115" s="288" t="s">
        <v>273</v>
      </c>
      <c r="U115" s="289" t="s">
        <v>273</v>
      </c>
      <c r="V115" s="288" t="s">
        <v>273</v>
      </c>
      <c r="W115" s="289" t="s">
        <v>273</v>
      </c>
      <c r="X115" s="288" t="s">
        <v>273</v>
      </c>
      <c r="Y115" s="289" t="s">
        <v>273</v>
      </c>
      <c r="Z115" s="288" t="s">
        <v>273</v>
      </c>
      <c r="AA115" s="289" t="s">
        <v>273</v>
      </c>
      <c r="AB115" s="288" t="s">
        <v>273</v>
      </c>
      <c r="AC115" s="289" t="s">
        <v>273</v>
      </c>
      <c r="AD115" s="288" t="s">
        <v>273</v>
      </c>
    </row>
    <row r="116" spans="2:30" x14ac:dyDescent="0.25">
      <c r="B116" s="288" t="s">
        <v>273</v>
      </c>
      <c r="C116" s="289" t="s">
        <v>273</v>
      </c>
      <c r="D116" s="288" t="s">
        <v>273</v>
      </c>
      <c r="E116" s="289" t="s">
        <v>273</v>
      </c>
      <c r="F116" s="288" t="s">
        <v>273</v>
      </c>
      <c r="G116" s="289" t="s">
        <v>273</v>
      </c>
      <c r="H116" s="288" t="s">
        <v>273</v>
      </c>
      <c r="I116" s="289" t="s">
        <v>273</v>
      </c>
      <c r="J116" s="288" t="s">
        <v>273</v>
      </c>
      <c r="K116" s="289" t="s">
        <v>273</v>
      </c>
      <c r="L116" s="288" t="s">
        <v>273</v>
      </c>
      <c r="M116" s="289" t="s">
        <v>273</v>
      </c>
      <c r="N116" s="288" t="s">
        <v>273</v>
      </c>
      <c r="O116" s="289" t="s">
        <v>273</v>
      </c>
      <c r="P116" s="288" t="s">
        <v>273</v>
      </c>
      <c r="Q116" s="289" t="s">
        <v>273</v>
      </c>
      <c r="R116" s="288" t="s">
        <v>273</v>
      </c>
      <c r="S116" s="289" t="s">
        <v>273</v>
      </c>
      <c r="T116" s="288" t="s">
        <v>273</v>
      </c>
      <c r="U116" s="289" t="s">
        <v>273</v>
      </c>
      <c r="V116" s="288" t="s">
        <v>273</v>
      </c>
      <c r="W116" s="289" t="s">
        <v>273</v>
      </c>
      <c r="X116" s="288" t="s">
        <v>273</v>
      </c>
      <c r="Y116" s="289" t="s">
        <v>273</v>
      </c>
      <c r="Z116" s="288" t="s">
        <v>273</v>
      </c>
      <c r="AA116" s="289" t="s">
        <v>273</v>
      </c>
      <c r="AB116" s="288" t="s">
        <v>273</v>
      </c>
      <c r="AC116" s="289" t="s">
        <v>273</v>
      </c>
      <c r="AD116" s="288" t="s">
        <v>273</v>
      </c>
    </row>
    <row r="117" spans="2:30" x14ac:dyDescent="0.25">
      <c r="B117" s="288" t="s">
        <v>273</v>
      </c>
      <c r="C117" s="289" t="s">
        <v>273</v>
      </c>
      <c r="D117" s="288" t="s">
        <v>273</v>
      </c>
      <c r="E117" s="289" t="s">
        <v>273</v>
      </c>
      <c r="F117" s="288" t="s">
        <v>273</v>
      </c>
      <c r="G117" s="289" t="s">
        <v>273</v>
      </c>
      <c r="H117" s="288" t="s">
        <v>273</v>
      </c>
      <c r="I117" s="289" t="s">
        <v>273</v>
      </c>
      <c r="J117" s="288" t="s">
        <v>273</v>
      </c>
      <c r="K117" s="289" t="s">
        <v>273</v>
      </c>
      <c r="L117" s="288" t="s">
        <v>273</v>
      </c>
      <c r="M117" s="289" t="s">
        <v>273</v>
      </c>
      <c r="N117" s="288" t="s">
        <v>273</v>
      </c>
      <c r="O117" s="289" t="s">
        <v>273</v>
      </c>
      <c r="P117" s="288" t="s">
        <v>273</v>
      </c>
      <c r="Q117" s="289" t="s">
        <v>273</v>
      </c>
      <c r="R117" s="288" t="s">
        <v>273</v>
      </c>
      <c r="S117" s="289" t="s">
        <v>273</v>
      </c>
      <c r="T117" s="288" t="s">
        <v>273</v>
      </c>
      <c r="U117" s="289" t="s">
        <v>273</v>
      </c>
      <c r="V117" s="288" t="s">
        <v>273</v>
      </c>
      <c r="W117" s="289" t="s">
        <v>273</v>
      </c>
      <c r="X117" s="288" t="s">
        <v>273</v>
      </c>
      <c r="Y117" s="289" t="s">
        <v>273</v>
      </c>
      <c r="Z117" s="288" t="s">
        <v>273</v>
      </c>
      <c r="AA117" s="289" t="s">
        <v>273</v>
      </c>
      <c r="AB117" s="288" t="s">
        <v>273</v>
      </c>
      <c r="AC117" s="289" t="s">
        <v>273</v>
      </c>
      <c r="AD117" s="288" t="s">
        <v>273</v>
      </c>
    </row>
    <row r="118" spans="2:30" x14ac:dyDescent="0.25">
      <c r="B118" s="288" t="s">
        <v>273</v>
      </c>
      <c r="C118" s="289" t="s">
        <v>273</v>
      </c>
      <c r="D118" s="288" t="s">
        <v>273</v>
      </c>
      <c r="E118" s="289" t="s">
        <v>273</v>
      </c>
      <c r="F118" s="288" t="s">
        <v>273</v>
      </c>
      <c r="G118" s="289" t="s">
        <v>273</v>
      </c>
      <c r="H118" s="288" t="s">
        <v>273</v>
      </c>
      <c r="I118" s="289" t="s">
        <v>273</v>
      </c>
      <c r="J118" s="288" t="s">
        <v>273</v>
      </c>
      <c r="K118" s="289" t="s">
        <v>273</v>
      </c>
      <c r="L118" s="288" t="s">
        <v>273</v>
      </c>
      <c r="M118" s="289" t="s">
        <v>273</v>
      </c>
      <c r="N118" s="288" t="s">
        <v>273</v>
      </c>
      <c r="O118" s="289" t="s">
        <v>273</v>
      </c>
      <c r="P118" s="288" t="s">
        <v>273</v>
      </c>
      <c r="Q118" s="289" t="s">
        <v>273</v>
      </c>
      <c r="R118" s="288" t="s">
        <v>273</v>
      </c>
      <c r="S118" s="289" t="s">
        <v>273</v>
      </c>
      <c r="T118" s="288" t="s">
        <v>273</v>
      </c>
      <c r="U118" s="289" t="s">
        <v>273</v>
      </c>
      <c r="V118" s="288" t="s">
        <v>273</v>
      </c>
      <c r="W118" s="289" t="s">
        <v>273</v>
      </c>
      <c r="X118" s="288" t="s">
        <v>273</v>
      </c>
      <c r="Y118" s="289" t="s">
        <v>273</v>
      </c>
      <c r="Z118" s="288" t="s">
        <v>273</v>
      </c>
      <c r="AA118" s="289" t="s">
        <v>273</v>
      </c>
      <c r="AB118" s="288" t="s">
        <v>273</v>
      </c>
      <c r="AC118" s="289" t="s">
        <v>273</v>
      </c>
      <c r="AD118" s="288" t="s">
        <v>273</v>
      </c>
    </row>
    <row r="119" spans="2:30" x14ac:dyDescent="0.25">
      <c r="B119" s="288" t="s">
        <v>273</v>
      </c>
      <c r="C119" s="289" t="s">
        <v>273</v>
      </c>
      <c r="D119" s="288" t="s">
        <v>273</v>
      </c>
      <c r="E119" s="289" t="s">
        <v>273</v>
      </c>
      <c r="F119" s="288" t="s">
        <v>273</v>
      </c>
      <c r="G119" s="289" t="s">
        <v>273</v>
      </c>
      <c r="H119" s="288" t="s">
        <v>273</v>
      </c>
      <c r="I119" s="289" t="s">
        <v>273</v>
      </c>
      <c r="J119" s="288" t="s">
        <v>273</v>
      </c>
      <c r="K119" s="289" t="s">
        <v>273</v>
      </c>
      <c r="L119" s="288" t="s">
        <v>273</v>
      </c>
      <c r="M119" s="289" t="s">
        <v>273</v>
      </c>
      <c r="N119" s="288" t="s">
        <v>273</v>
      </c>
      <c r="O119" s="289" t="s">
        <v>273</v>
      </c>
      <c r="P119" s="288" t="s">
        <v>273</v>
      </c>
      <c r="Q119" s="289" t="s">
        <v>273</v>
      </c>
      <c r="R119" s="288" t="s">
        <v>273</v>
      </c>
      <c r="S119" s="289" t="s">
        <v>273</v>
      </c>
      <c r="T119" s="288" t="s">
        <v>273</v>
      </c>
      <c r="U119" s="289" t="s">
        <v>273</v>
      </c>
      <c r="V119" s="288" t="s">
        <v>273</v>
      </c>
      <c r="W119" s="289" t="s">
        <v>273</v>
      </c>
      <c r="X119" s="288" t="s">
        <v>273</v>
      </c>
      <c r="Y119" s="289" t="s">
        <v>273</v>
      </c>
      <c r="Z119" s="288" t="s">
        <v>273</v>
      </c>
      <c r="AA119" s="289" t="s">
        <v>273</v>
      </c>
      <c r="AB119" s="288" t="s">
        <v>273</v>
      </c>
      <c r="AC119" s="289" t="s">
        <v>273</v>
      </c>
      <c r="AD119" s="288" t="s">
        <v>273</v>
      </c>
    </row>
    <row r="120" spans="2:30" x14ac:dyDescent="0.25">
      <c r="B120" s="288" t="s">
        <v>273</v>
      </c>
      <c r="C120" s="289" t="s">
        <v>273</v>
      </c>
      <c r="D120" s="288" t="s">
        <v>273</v>
      </c>
      <c r="E120" s="289" t="s">
        <v>273</v>
      </c>
      <c r="F120" s="288" t="s">
        <v>273</v>
      </c>
      <c r="G120" s="289" t="s">
        <v>273</v>
      </c>
      <c r="H120" s="288" t="s">
        <v>273</v>
      </c>
      <c r="I120" s="289" t="s">
        <v>273</v>
      </c>
      <c r="J120" s="288" t="s">
        <v>273</v>
      </c>
      <c r="K120" s="289" t="s">
        <v>273</v>
      </c>
      <c r="L120" s="288" t="s">
        <v>273</v>
      </c>
      <c r="M120" s="289" t="s">
        <v>273</v>
      </c>
      <c r="N120" s="288" t="s">
        <v>273</v>
      </c>
      <c r="O120" s="289" t="s">
        <v>273</v>
      </c>
      <c r="P120" s="288" t="s">
        <v>273</v>
      </c>
      <c r="Q120" s="289" t="s">
        <v>273</v>
      </c>
      <c r="R120" s="288" t="s">
        <v>273</v>
      </c>
      <c r="S120" s="289" t="s">
        <v>273</v>
      </c>
      <c r="T120" s="288" t="s">
        <v>273</v>
      </c>
      <c r="U120" s="289" t="s">
        <v>273</v>
      </c>
      <c r="V120" s="288" t="s">
        <v>273</v>
      </c>
      <c r="W120" s="289" t="s">
        <v>273</v>
      </c>
      <c r="X120" s="288" t="s">
        <v>273</v>
      </c>
      <c r="Y120" s="289" t="s">
        <v>273</v>
      </c>
      <c r="Z120" s="288" t="s">
        <v>273</v>
      </c>
      <c r="AA120" s="289" t="s">
        <v>273</v>
      </c>
      <c r="AB120" s="288" t="s">
        <v>273</v>
      </c>
      <c r="AC120" s="289" t="s">
        <v>273</v>
      </c>
      <c r="AD120" s="288" t="s">
        <v>273</v>
      </c>
    </row>
    <row r="121" spans="2:30" x14ac:dyDescent="0.25">
      <c r="B121" s="288" t="s">
        <v>273</v>
      </c>
      <c r="C121" s="289" t="s">
        <v>273</v>
      </c>
      <c r="D121" s="288" t="s">
        <v>273</v>
      </c>
      <c r="E121" s="289" t="s">
        <v>273</v>
      </c>
      <c r="F121" s="288" t="s">
        <v>273</v>
      </c>
      <c r="G121" s="289" t="s">
        <v>273</v>
      </c>
      <c r="H121" s="288" t="s">
        <v>273</v>
      </c>
      <c r="I121" s="289" t="s">
        <v>273</v>
      </c>
      <c r="J121" s="288" t="s">
        <v>273</v>
      </c>
      <c r="K121" s="289" t="s">
        <v>273</v>
      </c>
      <c r="L121" s="288" t="s">
        <v>273</v>
      </c>
      <c r="M121" s="289" t="s">
        <v>273</v>
      </c>
      <c r="N121" s="288" t="s">
        <v>273</v>
      </c>
      <c r="O121" s="289" t="s">
        <v>273</v>
      </c>
      <c r="P121" s="288" t="s">
        <v>273</v>
      </c>
      <c r="Q121" s="289" t="s">
        <v>273</v>
      </c>
      <c r="R121" s="288" t="s">
        <v>273</v>
      </c>
      <c r="S121" s="289" t="s">
        <v>273</v>
      </c>
      <c r="T121" s="288" t="s">
        <v>273</v>
      </c>
      <c r="U121" s="289" t="s">
        <v>273</v>
      </c>
      <c r="V121" s="288" t="s">
        <v>273</v>
      </c>
      <c r="W121" s="289" t="s">
        <v>273</v>
      </c>
      <c r="X121" s="288" t="s">
        <v>273</v>
      </c>
      <c r="Y121" s="289" t="s">
        <v>273</v>
      </c>
      <c r="Z121" s="288" t="s">
        <v>273</v>
      </c>
      <c r="AA121" s="289" t="s">
        <v>273</v>
      </c>
      <c r="AB121" s="288" t="s">
        <v>273</v>
      </c>
      <c r="AC121" s="289" t="s">
        <v>273</v>
      </c>
      <c r="AD121" s="288" t="s">
        <v>273</v>
      </c>
    </row>
    <row r="122" spans="2:30" x14ac:dyDescent="0.25">
      <c r="B122" s="288" t="s">
        <v>273</v>
      </c>
      <c r="C122" s="289" t="s">
        <v>273</v>
      </c>
      <c r="D122" s="288" t="s">
        <v>273</v>
      </c>
      <c r="E122" s="289" t="s">
        <v>273</v>
      </c>
      <c r="F122" s="288" t="s">
        <v>273</v>
      </c>
      <c r="G122" s="289" t="s">
        <v>273</v>
      </c>
      <c r="H122" s="288" t="s">
        <v>273</v>
      </c>
      <c r="I122" s="289" t="s">
        <v>273</v>
      </c>
      <c r="J122" s="288" t="s">
        <v>273</v>
      </c>
      <c r="K122" s="289" t="s">
        <v>273</v>
      </c>
      <c r="L122" s="288" t="s">
        <v>273</v>
      </c>
      <c r="M122" s="289" t="s">
        <v>273</v>
      </c>
      <c r="N122" s="288" t="s">
        <v>273</v>
      </c>
      <c r="O122" s="289" t="s">
        <v>273</v>
      </c>
      <c r="P122" s="288" t="s">
        <v>273</v>
      </c>
      <c r="Q122" s="289" t="s">
        <v>273</v>
      </c>
      <c r="R122" s="288" t="s">
        <v>273</v>
      </c>
      <c r="S122" s="289" t="s">
        <v>273</v>
      </c>
      <c r="T122" s="288" t="s">
        <v>273</v>
      </c>
      <c r="U122" s="289" t="s">
        <v>273</v>
      </c>
      <c r="V122" s="288" t="s">
        <v>273</v>
      </c>
      <c r="W122" s="289" t="s">
        <v>273</v>
      </c>
      <c r="X122" s="288" t="s">
        <v>273</v>
      </c>
      <c r="Y122" s="289" t="s">
        <v>273</v>
      </c>
      <c r="Z122" s="288" t="s">
        <v>273</v>
      </c>
      <c r="AA122" s="289" t="s">
        <v>273</v>
      </c>
      <c r="AB122" s="288" t="s">
        <v>273</v>
      </c>
      <c r="AC122" s="289" t="s">
        <v>273</v>
      </c>
      <c r="AD122" s="288" t="s">
        <v>273</v>
      </c>
    </row>
    <row r="123" spans="2:30" x14ac:dyDescent="0.25">
      <c r="B123" s="288" t="s">
        <v>273</v>
      </c>
      <c r="C123" s="289" t="s">
        <v>273</v>
      </c>
      <c r="D123" s="288" t="s">
        <v>273</v>
      </c>
      <c r="E123" s="289" t="s">
        <v>273</v>
      </c>
      <c r="F123" s="288" t="s">
        <v>273</v>
      </c>
      <c r="G123" s="289" t="s">
        <v>273</v>
      </c>
      <c r="H123" s="288" t="s">
        <v>273</v>
      </c>
      <c r="I123" s="289" t="s">
        <v>273</v>
      </c>
      <c r="J123" s="288" t="s">
        <v>273</v>
      </c>
      <c r="K123" s="289" t="s">
        <v>273</v>
      </c>
      <c r="L123" s="288" t="s">
        <v>273</v>
      </c>
      <c r="M123" s="289" t="s">
        <v>273</v>
      </c>
      <c r="N123" s="288" t="s">
        <v>273</v>
      </c>
      <c r="O123" s="289" t="s">
        <v>273</v>
      </c>
      <c r="P123" s="288" t="s">
        <v>273</v>
      </c>
      <c r="Q123" s="289" t="s">
        <v>273</v>
      </c>
      <c r="R123" s="288" t="s">
        <v>273</v>
      </c>
      <c r="S123" s="289" t="s">
        <v>273</v>
      </c>
      <c r="T123" s="288" t="s">
        <v>273</v>
      </c>
      <c r="U123" s="289" t="s">
        <v>273</v>
      </c>
      <c r="V123" s="288" t="s">
        <v>273</v>
      </c>
      <c r="W123" s="289" t="s">
        <v>273</v>
      </c>
      <c r="X123" s="288" t="s">
        <v>273</v>
      </c>
      <c r="Y123" s="289" t="s">
        <v>273</v>
      </c>
      <c r="Z123" s="288" t="s">
        <v>273</v>
      </c>
      <c r="AA123" s="289" t="s">
        <v>273</v>
      </c>
      <c r="AB123" s="288" t="s">
        <v>273</v>
      </c>
      <c r="AC123" s="289" t="s">
        <v>273</v>
      </c>
      <c r="AD123" s="288" t="s">
        <v>273</v>
      </c>
    </row>
    <row r="124" spans="2:30" x14ac:dyDescent="0.25">
      <c r="B124" s="288" t="s">
        <v>273</v>
      </c>
      <c r="C124" s="289" t="s">
        <v>273</v>
      </c>
      <c r="D124" s="288" t="s">
        <v>273</v>
      </c>
      <c r="E124" s="289" t="s">
        <v>273</v>
      </c>
      <c r="F124" s="288" t="s">
        <v>273</v>
      </c>
      <c r="G124" s="289" t="s">
        <v>273</v>
      </c>
      <c r="H124" s="288" t="s">
        <v>273</v>
      </c>
      <c r="I124" s="289" t="s">
        <v>273</v>
      </c>
      <c r="J124" s="288" t="s">
        <v>273</v>
      </c>
      <c r="K124" s="289" t="s">
        <v>273</v>
      </c>
      <c r="L124" s="288" t="s">
        <v>273</v>
      </c>
      <c r="M124" s="289" t="s">
        <v>273</v>
      </c>
      <c r="N124" s="288" t="s">
        <v>273</v>
      </c>
      <c r="O124" s="289" t="s">
        <v>273</v>
      </c>
      <c r="P124" s="288" t="s">
        <v>273</v>
      </c>
      <c r="Q124" s="289" t="s">
        <v>273</v>
      </c>
      <c r="R124" s="288" t="s">
        <v>273</v>
      </c>
      <c r="S124" s="289" t="s">
        <v>273</v>
      </c>
      <c r="T124" s="288" t="s">
        <v>273</v>
      </c>
      <c r="U124" s="289" t="s">
        <v>273</v>
      </c>
      <c r="V124" s="288" t="s">
        <v>273</v>
      </c>
      <c r="W124" s="289" t="s">
        <v>273</v>
      </c>
      <c r="X124" s="288" t="s">
        <v>273</v>
      </c>
      <c r="Y124" s="289" t="s">
        <v>273</v>
      </c>
      <c r="Z124" s="288" t="s">
        <v>273</v>
      </c>
      <c r="AA124" s="289" t="s">
        <v>273</v>
      </c>
      <c r="AB124" s="288" t="s">
        <v>273</v>
      </c>
      <c r="AC124" s="289" t="s">
        <v>273</v>
      </c>
      <c r="AD124" s="288" t="s">
        <v>273</v>
      </c>
    </row>
    <row r="125" spans="2:30" x14ac:dyDescent="0.25">
      <c r="B125" s="288" t="s">
        <v>273</v>
      </c>
      <c r="C125" s="289" t="s">
        <v>273</v>
      </c>
      <c r="D125" s="288" t="s">
        <v>273</v>
      </c>
      <c r="E125" s="289" t="s">
        <v>273</v>
      </c>
      <c r="F125" s="288" t="s">
        <v>273</v>
      </c>
      <c r="G125" s="289" t="s">
        <v>273</v>
      </c>
      <c r="H125" s="288" t="s">
        <v>273</v>
      </c>
      <c r="I125" s="289" t="s">
        <v>273</v>
      </c>
      <c r="J125" s="288" t="s">
        <v>273</v>
      </c>
      <c r="K125" s="289" t="s">
        <v>273</v>
      </c>
      <c r="L125" s="288" t="s">
        <v>273</v>
      </c>
      <c r="M125" s="289" t="s">
        <v>273</v>
      </c>
      <c r="N125" s="288" t="s">
        <v>273</v>
      </c>
      <c r="O125" s="289" t="s">
        <v>273</v>
      </c>
      <c r="P125" s="288" t="s">
        <v>273</v>
      </c>
      <c r="Q125" s="289" t="s">
        <v>273</v>
      </c>
      <c r="R125" s="288" t="s">
        <v>273</v>
      </c>
      <c r="S125" s="289" t="s">
        <v>273</v>
      </c>
      <c r="T125" s="288" t="s">
        <v>273</v>
      </c>
      <c r="U125" s="289" t="s">
        <v>273</v>
      </c>
      <c r="V125" s="288" t="s">
        <v>273</v>
      </c>
      <c r="W125" s="289" t="s">
        <v>273</v>
      </c>
      <c r="X125" s="288" t="s">
        <v>273</v>
      </c>
      <c r="Y125" s="289" t="s">
        <v>273</v>
      </c>
      <c r="Z125" s="288" t="s">
        <v>273</v>
      </c>
      <c r="AA125" s="289" t="s">
        <v>273</v>
      </c>
      <c r="AB125" s="288" t="s">
        <v>273</v>
      </c>
      <c r="AC125" s="289" t="s">
        <v>273</v>
      </c>
      <c r="AD125" s="288" t="s">
        <v>273</v>
      </c>
    </row>
    <row r="126" spans="2:30" x14ac:dyDescent="0.25">
      <c r="B126" s="288" t="s">
        <v>273</v>
      </c>
      <c r="C126" s="289" t="s">
        <v>273</v>
      </c>
      <c r="D126" s="288" t="s">
        <v>273</v>
      </c>
      <c r="E126" s="289" t="s">
        <v>273</v>
      </c>
      <c r="F126" s="288" t="s">
        <v>273</v>
      </c>
      <c r="G126" s="289" t="s">
        <v>273</v>
      </c>
      <c r="H126" s="288" t="s">
        <v>273</v>
      </c>
      <c r="I126" s="289" t="s">
        <v>273</v>
      </c>
      <c r="J126" s="288" t="s">
        <v>273</v>
      </c>
      <c r="K126" s="289" t="s">
        <v>273</v>
      </c>
      <c r="L126" s="288" t="s">
        <v>273</v>
      </c>
      <c r="M126" s="289" t="s">
        <v>273</v>
      </c>
      <c r="N126" s="288" t="s">
        <v>273</v>
      </c>
      <c r="O126" s="289" t="s">
        <v>273</v>
      </c>
      <c r="P126" s="288" t="s">
        <v>273</v>
      </c>
      <c r="Q126" s="289" t="s">
        <v>273</v>
      </c>
      <c r="R126" s="288" t="s">
        <v>273</v>
      </c>
      <c r="S126" s="289" t="s">
        <v>273</v>
      </c>
      <c r="T126" s="288" t="s">
        <v>273</v>
      </c>
      <c r="U126" s="289" t="s">
        <v>273</v>
      </c>
      <c r="V126" s="288" t="s">
        <v>273</v>
      </c>
      <c r="W126" s="289" t="s">
        <v>273</v>
      </c>
      <c r="X126" s="288" t="s">
        <v>273</v>
      </c>
      <c r="Y126" s="289" t="s">
        <v>273</v>
      </c>
      <c r="Z126" s="288" t="s">
        <v>273</v>
      </c>
      <c r="AA126" s="289" t="s">
        <v>273</v>
      </c>
      <c r="AB126" s="288" t="s">
        <v>273</v>
      </c>
      <c r="AC126" s="289" t="s">
        <v>273</v>
      </c>
      <c r="AD126" s="288" t="s">
        <v>273</v>
      </c>
    </row>
    <row r="127" spans="2:30" x14ac:dyDescent="0.25">
      <c r="B127" s="288" t="s">
        <v>273</v>
      </c>
      <c r="C127" s="289" t="s">
        <v>273</v>
      </c>
      <c r="D127" s="288" t="s">
        <v>273</v>
      </c>
      <c r="E127" s="289" t="s">
        <v>273</v>
      </c>
      <c r="F127" s="288" t="s">
        <v>273</v>
      </c>
      <c r="G127" s="289" t="s">
        <v>273</v>
      </c>
      <c r="H127" s="288" t="s">
        <v>273</v>
      </c>
      <c r="I127" s="289" t="s">
        <v>273</v>
      </c>
      <c r="J127" s="288" t="s">
        <v>273</v>
      </c>
      <c r="K127" s="289" t="s">
        <v>273</v>
      </c>
      <c r="L127" s="288" t="s">
        <v>273</v>
      </c>
      <c r="M127" s="289" t="s">
        <v>273</v>
      </c>
      <c r="N127" s="288" t="s">
        <v>273</v>
      </c>
      <c r="O127" s="289" t="s">
        <v>273</v>
      </c>
      <c r="P127" s="288" t="s">
        <v>273</v>
      </c>
      <c r="Q127" s="289" t="s">
        <v>273</v>
      </c>
      <c r="R127" s="288" t="s">
        <v>273</v>
      </c>
      <c r="S127" s="289" t="s">
        <v>273</v>
      </c>
      <c r="T127" s="288" t="s">
        <v>273</v>
      </c>
      <c r="U127" s="289" t="s">
        <v>273</v>
      </c>
      <c r="V127" s="288" t="s">
        <v>273</v>
      </c>
      <c r="W127" s="289" t="s">
        <v>273</v>
      </c>
      <c r="X127" s="288" t="s">
        <v>273</v>
      </c>
      <c r="Y127" s="289" t="s">
        <v>273</v>
      </c>
      <c r="Z127" s="288" t="s">
        <v>273</v>
      </c>
      <c r="AA127" s="289" t="s">
        <v>273</v>
      </c>
      <c r="AB127" s="288" t="s">
        <v>273</v>
      </c>
      <c r="AC127" s="289" t="s">
        <v>273</v>
      </c>
      <c r="AD127" s="288" t="s">
        <v>273</v>
      </c>
    </row>
    <row r="128" spans="2:30" x14ac:dyDescent="0.25">
      <c r="B128" s="288" t="s">
        <v>273</v>
      </c>
      <c r="C128" s="289" t="s">
        <v>273</v>
      </c>
      <c r="D128" s="288" t="s">
        <v>273</v>
      </c>
      <c r="E128" s="289" t="s">
        <v>273</v>
      </c>
      <c r="F128" s="288" t="s">
        <v>273</v>
      </c>
      <c r="G128" s="289" t="s">
        <v>273</v>
      </c>
      <c r="H128" s="288" t="s">
        <v>273</v>
      </c>
      <c r="I128" s="289" t="s">
        <v>273</v>
      </c>
      <c r="J128" s="288" t="s">
        <v>273</v>
      </c>
      <c r="K128" s="289" t="s">
        <v>273</v>
      </c>
      <c r="L128" s="288" t="s">
        <v>273</v>
      </c>
      <c r="M128" s="289" t="s">
        <v>273</v>
      </c>
      <c r="N128" s="288" t="s">
        <v>273</v>
      </c>
      <c r="O128" s="289" t="s">
        <v>273</v>
      </c>
      <c r="P128" s="288" t="s">
        <v>273</v>
      </c>
      <c r="Q128" s="289" t="s">
        <v>273</v>
      </c>
      <c r="R128" s="288" t="s">
        <v>273</v>
      </c>
      <c r="S128" s="289" t="s">
        <v>273</v>
      </c>
      <c r="T128" s="288" t="s">
        <v>273</v>
      </c>
      <c r="U128" s="289" t="s">
        <v>273</v>
      </c>
      <c r="V128" s="288" t="s">
        <v>273</v>
      </c>
      <c r="W128" s="289" t="s">
        <v>273</v>
      </c>
      <c r="X128" s="288" t="s">
        <v>273</v>
      </c>
      <c r="Y128" s="289" t="s">
        <v>273</v>
      </c>
      <c r="Z128" s="288" t="s">
        <v>273</v>
      </c>
      <c r="AA128" s="289" t="s">
        <v>273</v>
      </c>
      <c r="AB128" s="288" t="s">
        <v>273</v>
      </c>
      <c r="AC128" s="289" t="s">
        <v>273</v>
      </c>
      <c r="AD128" s="288" t="s">
        <v>273</v>
      </c>
    </row>
    <row r="129" spans="2:30" x14ac:dyDescent="0.25">
      <c r="B129" s="288" t="s">
        <v>273</v>
      </c>
      <c r="C129" s="289" t="s">
        <v>273</v>
      </c>
      <c r="D129" s="288" t="s">
        <v>273</v>
      </c>
      <c r="E129" s="289" t="s">
        <v>273</v>
      </c>
      <c r="F129" s="288" t="s">
        <v>273</v>
      </c>
      <c r="G129" s="289" t="s">
        <v>273</v>
      </c>
      <c r="H129" s="288" t="s">
        <v>273</v>
      </c>
      <c r="I129" s="289" t="s">
        <v>273</v>
      </c>
      <c r="J129" s="288" t="s">
        <v>273</v>
      </c>
      <c r="K129" s="289" t="s">
        <v>273</v>
      </c>
      <c r="L129" s="288" t="s">
        <v>273</v>
      </c>
      <c r="M129" s="289" t="s">
        <v>273</v>
      </c>
      <c r="N129" s="288" t="s">
        <v>273</v>
      </c>
      <c r="O129" s="289" t="s">
        <v>273</v>
      </c>
      <c r="P129" s="288" t="s">
        <v>273</v>
      </c>
      <c r="Q129" s="289" t="s">
        <v>273</v>
      </c>
      <c r="R129" s="288" t="s">
        <v>273</v>
      </c>
      <c r="S129" s="289" t="s">
        <v>273</v>
      </c>
      <c r="T129" s="288" t="s">
        <v>273</v>
      </c>
      <c r="U129" s="289" t="s">
        <v>273</v>
      </c>
      <c r="V129" s="288" t="s">
        <v>273</v>
      </c>
      <c r="W129" s="289" t="s">
        <v>273</v>
      </c>
      <c r="X129" s="288" t="s">
        <v>273</v>
      </c>
      <c r="Y129" s="289" t="s">
        <v>273</v>
      </c>
      <c r="Z129" s="288" t="s">
        <v>273</v>
      </c>
      <c r="AA129" s="289" t="s">
        <v>273</v>
      </c>
      <c r="AB129" s="288" t="s">
        <v>273</v>
      </c>
      <c r="AC129" s="289" t="s">
        <v>273</v>
      </c>
      <c r="AD129" s="288" t="s">
        <v>273</v>
      </c>
    </row>
    <row r="130" spans="2:30" x14ac:dyDescent="0.25">
      <c r="B130" s="288" t="s">
        <v>273</v>
      </c>
      <c r="C130" s="289" t="s">
        <v>273</v>
      </c>
      <c r="D130" s="288" t="s">
        <v>273</v>
      </c>
      <c r="E130" s="289" t="s">
        <v>273</v>
      </c>
      <c r="F130" s="288" t="s">
        <v>273</v>
      </c>
      <c r="G130" s="289" t="s">
        <v>273</v>
      </c>
      <c r="H130" s="288" t="s">
        <v>273</v>
      </c>
      <c r="I130" s="289" t="s">
        <v>273</v>
      </c>
      <c r="J130" s="288" t="s">
        <v>273</v>
      </c>
      <c r="K130" s="289" t="s">
        <v>273</v>
      </c>
      <c r="L130" s="288" t="s">
        <v>273</v>
      </c>
      <c r="M130" s="289" t="s">
        <v>273</v>
      </c>
      <c r="N130" s="288" t="s">
        <v>273</v>
      </c>
      <c r="O130" s="289" t="s">
        <v>273</v>
      </c>
      <c r="P130" s="288" t="s">
        <v>273</v>
      </c>
      <c r="Q130" s="289" t="s">
        <v>273</v>
      </c>
      <c r="R130" s="288" t="s">
        <v>273</v>
      </c>
      <c r="S130" s="289" t="s">
        <v>273</v>
      </c>
      <c r="T130" s="288" t="s">
        <v>273</v>
      </c>
      <c r="U130" s="289" t="s">
        <v>273</v>
      </c>
      <c r="V130" s="288" t="s">
        <v>273</v>
      </c>
      <c r="W130" s="289" t="s">
        <v>273</v>
      </c>
      <c r="X130" s="288" t="s">
        <v>273</v>
      </c>
      <c r="Y130" s="289" t="s">
        <v>273</v>
      </c>
      <c r="Z130" s="288" t="s">
        <v>273</v>
      </c>
      <c r="AA130" s="289" t="s">
        <v>273</v>
      </c>
      <c r="AB130" s="288" t="s">
        <v>273</v>
      </c>
      <c r="AC130" s="289" t="s">
        <v>273</v>
      </c>
      <c r="AD130" s="288" t="s">
        <v>273</v>
      </c>
    </row>
    <row r="131" spans="2:30" x14ac:dyDescent="0.25">
      <c r="B131" s="288" t="s">
        <v>273</v>
      </c>
      <c r="C131" s="289" t="s">
        <v>273</v>
      </c>
      <c r="D131" s="288" t="s">
        <v>273</v>
      </c>
      <c r="E131" s="289" t="s">
        <v>273</v>
      </c>
      <c r="F131" s="288" t="s">
        <v>273</v>
      </c>
      <c r="G131" s="289" t="s">
        <v>273</v>
      </c>
      <c r="H131" s="288" t="s">
        <v>273</v>
      </c>
      <c r="I131" s="289" t="s">
        <v>273</v>
      </c>
      <c r="J131" s="288" t="s">
        <v>273</v>
      </c>
      <c r="K131" s="289" t="s">
        <v>273</v>
      </c>
      <c r="L131" s="288" t="s">
        <v>273</v>
      </c>
      <c r="M131" s="289" t="s">
        <v>273</v>
      </c>
      <c r="N131" s="288" t="s">
        <v>273</v>
      </c>
      <c r="O131" s="289" t="s">
        <v>273</v>
      </c>
      <c r="P131" s="288" t="s">
        <v>273</v>
      </c>
      <c r="Q131" s="289" t="s">
        <v>273</v>
      </c>
      <c r="R131" s="288" t="s">
        <v>273</v>
      </c>
      <c r="S131" s="289" t="s">
        <v>273</v>
      </c>
      <c r="T131" s="288" t="s">
        <v>273</v>
      </c>
      <c r="U131" s="289" t="s">
        <v>273</v>
      </c>
      <c r="V131" s="288" t="s">
        <v>273</v>
      </c>
      <c r="W131" s="289" t="s">
        <v>273</v>
      </c>
      <c r="X131" s="288" t="s">
        <v>273</v>
      </c>
      <c r="Y131" s="289" t="s">
        <v>273</v>
      </c>
      <c r="Z131" s="288" t="s">
        <v>273</v>
      </c>
      <c r="AA131" s="289" t="s">
        <v>273</v>
      </c>
      <c r="AB131" s="288" t="s">
        <v>273</v>
      </c>
      <c r="AC131" s="289" t="s">
        <v>273</v>
      </c>
      <c r="AD131" s="288" t="s">
        <v>273</v>
      </c>
    </row>
    <row r="132" spans="2:30" x14ac:dyDescent="0.25">
      <c r="B132" s="288" t="s">
        <v>273</v>
      </c>
      <c r="C132" s="289" t="s">
        <v>273</v>
      </c>
      <c r="D132" s="288" t="s">
        <v>273</v>
      </c>
      <c r="E132" s="289" t="s">
        <v>273</v>
      </c>
      <c r="F132" s="288" t="s">
        <v>273</v>
      </c>
      <c r="G132" s="289" t="s">
        <v>273</v>
      </c>
      <c r="H132" s="288" t="s">
        <v>273</v>
      </c>
      <c r="I132" s="289" t="s">
        <v>273</v>
      </c>
      <c r="J132" s="288" t="s">
        <v>273</v>
      </c>
      <c r="K132" s="289" t="s">
        <v>273</v>
      </c>
      <c r="L132" s="288" t="s">
        <v>273</v>
      </c>
      <c r="M132" s="289" t="s">
        <v>273</v>
      </c>
      <c r="N132" s="288" t="s">
        <v>273</v>
      </c>
      <c r="O132" s="289" t="s">
        <v>273</v>
      </c>
      <c r="P132" s="288" t="s">
        <v>273</v>
      </c>
      <c r="Q132" s="289" t="s">
        <v>273</v>
      </c>
      <c r="R132" s="288" t="s">
        <v>273</v>
      </c>
      <c r="S132" s="289" t="s">
        <v>273</v>
      </c>
      <c r="T132" s="288" t="s">
        <v>273</v>
      </c>
      <c r="U132" s="289" t="s">
        <v>273</v>
      </c>
      <c r="V132" s="288" t="s">
        <v>273</v>
      </c>
      <c r="W132" s="289" t="s">
        <v>273</v>
      </c>
      <c r="X132" s="288" t="s">
        <v>273</v>
      </c>
      <c r="Y132" s="289" t="s">
        <v>273</v>
      </c>
      <c r="Z132" s="288" t="s">
        <v>273</v>
      </c>
      <c r="AA132" s="289" t="s">
        <v>273</v>
      </c>
      <c r="AB132" s="288" t="s">
        <v>273</v>
      </c>
      <c r="AC132" s="289" t="s">
        <v>273</v>
      </c>
      <c r="AD132" s="288" t="s">
        <v>273</v>
      </c>
    </row>
    <row r="133" spans="2:30" x14ac:dyDescent="0.25">
      <c r="B133" s="288" t="s">
        <v>273</v>
      </c>
      <c r="C133" s="289" t="s">
        <v>273</v>
      </c>
      <c r="D133" s="288" t="s">
        <v>273</v>
      </c>
      <c r="E133" s="289" t="s">
        <v>273</v>
      </c>
      <c r="F133" s="288" t="s">
        <v>273</v>
      </c>
      <c r="G133" s="289" t="s">
        <v>273</v>
      </c>
      <c r="H133" s="288" t="s">
        <v>273</v>
      </c>
      <c r="I133" s="289" t="s">
        <v>273</v>
      </c>
      <c r="J133" s="288" t="s">
        <v>273</v>
      </c>
      <c r="K133" s="289" t="s">
        <v>273</v>
      </c>
      <c r="L133" s="288" t="s">
        <v>273</v>
      </c>
      <c r="M133" s="289" t="s">
        <v>273</v>
      </c>
      <c r="N133" s="288" t="s">
        <v>273</v>
      </c>
      <c r="O133" s="289" t="s">
        <v>273</v>
      </c>
      <c r="P133" s="288" t="s">
        <v>273</v>
      </c>
      <c r="Q133" s="289" t="s">
        <v>273</v>
      </c>
      <c r="R133" s="288" t="s">
        <v>273</v>
      </c>
      <c r="S133" s="289" t="s">
        <v>273</v>
      </c>
      <c r="T133" s="288" t="s">
        <v>273</v>
      </c>
      <c r="U133" s="289" t="s">
        <v>273</v>
      </c>
      <c r="V133" s="288" t="s">
        <v>273</v>
      </c>
      <c r="W133" s="289" t="s">
        <v>273</v>
      </c>
      <c r="X133" s="288" t="s">
        <v>273</v>
      </c>
      <c r="Y133" s="289" t="s">
        <v>273</v>
      </c>
      <c r="Z133" s="288" t="s">
        <v>273</v>
      </c>
      <c r="AA133" s="289" t="s">
        <v>273</v>
      </c>
      <c r="AB133" s="288" t="s">
        <v>273</v>
      </c>
      <c r="AC133" s="289" t="s">
        <v>273</v>
      </c>
      <c r="AD133" s="288" t="s">
        <v>273</v>
      </c>
    </row>
    <row r="134" spans="2:30" x14ac:dyDescent="0.25">
      <c r="B134" s="288" t="s">
        <v>273</v>
      </c>
      <c r="C134" s="289" t="s">
        <v>273</v>
      </c>
      <c r="D134" s="288" t="s">
        <v>273</v>
      </c>
      <c r="E134" s="289" t="s">
        <v>273</v>
      </c>
      <c r="F134" s="288" t="s">
        <v>273</v>
      </c>
      <c r="G134" s="289" t="s">
        <v>273</v>
      </c>
      <c r="H134" s="288" t="s">
        <v>273</v>
      </c>
      <c r="I134" s="289" t="s">
        <v>273</v>
      </c>
      <c r="J134" s="288" t="s">
        <v>273</v>
      </c>
      <c r="K134" s="289" t="s">
        <v>273</v>
      </c>
      <c r="L134" s="288" t="s">
        <v>273</v>
      </c>
      <c r="M134" s="289" t="s">
        <v>273</v>
      </c>
      <c r="N134" s="288" t="s">
        <v>273</v>
      </c>
      <c r="O134" s="289" t="s">
        <v>273</v>
      </c>
      <c r="P134" s="288" t="s">
        <v>273</v>
      </c>
      <c r="Q134" s="289" t="s">
        <v>273</v>
      </c>
      <c r="R134" s="288" t="s">
        <v>273</v>
      </c>
      <c r="S134" s="289" t="s">
        <v>273</v>
      </c>
      <c r="T134" s="288" t="s">
        <v>273</v>
      </c>
      <c r="U134" s="289" t="s">
        <v>273</v>
      </c>
      <c r="V134" s="288" t="s">
        <v>273</v>
      </c>
      <c r="W134" s="289" t="s">
        <v>273</v>
      </c>
      <c r="X134" s="288" t="s">
        <v>273</v>
      </c>
      <c r="Y134" s="289" t="s">
        <v>273</v>
      </c>
      <c r="Z134" s="288" t="s">
        <v>273</v>
      </c>
      <c r="AA134" s="289" t="s">
        <v>273</v>
      </c>
      <c r="AB134" s="288" t="s">
        <v>273</v>
      </c>
      <c r="AC134" s="289" t="s">
        <v>273</v>
      </c>
      <c r="AD134" s="288" t="s">
        <v>273</v>
      </c>
    </row>
    <row r="135" spans="2:30" x14ac:dyDescent="0.25">
      <c r="B135" s="288" t="s">
        <v>273</v>
      </c>
      <c r="C135" s="289" t="s">
        <v>273</v>
      </c>
      <c r="D135" s="288" t="s">
        <v>273</v>
      </c>
      <c r="E135" s="289" t="s">
        <v>273</v>
      </c>
      <c r="F135" s="288" t="s">
        <v>273</v>
      </c>
      <c r="G135" s="289" t="s">
        <v>273</v>
      </c>
      <c r="H135" s="288" t="s">
        <v>273</v>
      </c>
      <c r="I135" s="289" t="s">
        <v>273</v>
      </c>
      <c r="J135" s="288" t="s">
        <v>273</v>
      </c>
      <c r="K135" s="289" t="s">
        <v>273</v>
      </c>
      <c r="L135" s="288" t="s">
        <v>273</v>
      </c>
      <c r="M135" s="289" t="s">
        <v>273</v>
      </c>
      <c r="N135" s="288" t="s">
        <v>273</v>
      </c>
      <c r="O135" s="289" t="s">
        <v>273</v>
      </c>
      <c r="P135" s="288" t="s">
        <v>273</v>
      </c>
      <c r="Q135" s="289" t="s">
        <v>273</v>
      </c>
      <c r="R135" s="288" t="s">
        <v>273</v>
      </c>
      <c r="S135" s="289" t="s">
        <v>273</v>
      </c>
      <c r="T135" s="288" t="s">
        <v>273</v>
      </c>
      <c r="U135" s="289" t="s">
        <v>273</v>
      </c>
      <c r="V135" s="288" t="s">
        <v>273</v>
      </c>
      <c r="W135" s="289" t="s">
        <v>273</v>
      </c>
      <c r="X135" s="288" t="s">
        <v>273</v>
      </c>
      <c r="Y135" s="289" t="s">
        <v>273</v>
      </c>
      <c r="Z135" s="288" t="s">
        <v>273</v>
      </c>
      <c r="AA135" s="289" t="s">
        <v>273</v>
      </c>
      <c r="AB135" s="288" t="s">
        <v>273</v>
      </c>
      <c r="AC135" s="289" t="s">
        <v>273</v>
      </c>
      <c r="AD135" s="288" t="s">
        <v>273</v>
      </c>
    </row>
    <row r="136" spans="2:30" x14ac:dyDescent="0.25">
      <c r="B136" s="288" t="s">
        <v>273</v>
      </c>
      <c r="C136" s="289" t="s">
        <v>273</v>
      </c>
      <c r="D136" s="288" t="s">
        <v>273</v>
      </c>
      <c r="E136" s="289" t="s">
        <v>273</v>
      </c>
      <c r="F136" s="288" t="s">
        <v>273</v>
      </c>
      <c r="G136" s="289" t="s">
        <v>273</v>
      </c>
      <c r="H136" s="288" t="s">
        <v>273</v>
      </c>
      <c r="I136" s="289" t="s">
        <v>273</v>
      </c>
      <c r="J136" s="288" t="s">
        <v>273</v>
      </c>
      <c r="K136" s="289" t="s">
        <v>273</v>
      </c>
      <c r="L136" s="288" t="s">
        <v>273</v>
      </c>
      <c r="M136" s="289" t="s">
        <v>273</v>
      </c>
      <c r="N136" s="288" t="s">
        <v>273</v>
      </c>
      <c r="O136" s="289" t="s">
        <v>273</v>
      </c>
      <c r="P136" s="288" t="s">
        <v>273</v>
      </c>
      <c r="Q136" s="289" t="s">
        <v>273</v>
      </c>
      <c r="R136" s="288" t="s">
        <v>273</v>
      </c>
      <c r="S136" s="289" t="s">
        <v>273</v>
      </c>
      <c r="T136" s="288" t="s">
        <v>273</v>
      </c>
      <c r="U136" s="289" t="s">
        <v>273</v>
      </c>
      <c r="V136" s="288" t="s">
        <v>273</v>
      </c>
      <c r="W136" s="289" t="s">
        <v>273</v>
      </c>
      <c r="X136" s="288" t="s">
        <v>273</v>
      </c>
      <c r="Y136" s="289" t="s">
        <v>273</v>
      </c>
      <c r="Z136" s="288" t="s">
        <v>273</v>
      </c>
      <c r="AA136" s="289" t="s">
        <v>273</v>
      </c>
      <c r="AB136" s="288" t="s">
        <v>273</v>
      </c>
      <c r="AC136" s="289" t="s">
        <v>273</v>
      </c>
      <c r="AD136" s="288" t="s">
        <v>273</v>
      </c>
    </row>
    <row r="137" spans="2:30" x14ac:dyDescent="0.25">
      <c r="B137" s="288" t="s">
        <v>273</v>
      </c>
      <c r="C137" s="289" t="s">
        <v>273</v>
      </c>
      <c r="D137" s="288" t="s">
        <v>273</v>
      </c>
      <c r="E137" s="289" t="s">
        <v>273</v>
      </c>
      <c r="F137" s="288" t="s">
        <v>273</v>
      </c>
      <c r="G137" s="289" t="s">
        <v>273</v>
      </c>
      <c r="H137" s="288" t="s">
        <v>273</v>
      </c>
      <c r="I137" s="289" t="s">
        <v>273</v>
      </c>
      <c r="J137" s="288" t="s">
        <v>273</v>
      </c>
      <c r="K137" s="289" t="s">
        <v>273</v>
      </c>
      <c r="L137" s="288" t="s">
        <v>273</v>
      </c>
      <c r="M137" s="289" t="s">
        <v>273</v>
      </c>
      <c r="N137" s="288" t="s">
        <v>273</v>
      </c>
      <c r="O137" s="289" t="s">
        <v>273</v>
      </c>
      <c r="P137" s="288" t="s">
        <v>273</v>
      </c>
      <c r="Q137" s="289" t="s">
        <v>273</v>
      </c>
      <c r="R137" s="288" t="s">
        <v>273</v>
      </c>
      <c r="S137" s="289" t="s">
        <v>273</v>
      </c>
      <c r="T137" s="288" t="s">
        <v>273</v>
      </c>
      <c r="U137" s="289" t="s">
        <v>273</v>
      </c>
      <c r="V137" s="288" t="s">
        <v>273</v>
      </c>
      <c r="W137" s="289" t="s">
        <v>273</v>
      </c>
      <c r="X137" s="288" t="s">
        <v>273</v>
      </c>
      <c r="Y137" s="289" t="s">
        <v>273</v>
      </c>
      <c r="Z137" s="288" t="s">
        <v>273</v>
      </c>
      <c r="AA137" s="289" t="s">
        <v>273</v>
      </c>
      <c r="AB137" s="288" t="s">
        <v>273</v>
      </c>
      <c r="AC137" s="289" t="s">
        <v>273</v>
      </c>
      <c r="AD137" s="288" t="s">
        <v>273</v>
      </c>
    </row>
    <row r="138" spans="2:30" x14ac:dyDescent="0.25">
      <c r="B138" s="288" t="s">
        <v>273</v>
      </c>
      <c r="C138" s="289" t="s">
        <v>273</v>
      </c>
      <c r="D138" s="288" t="s">
        <v>273</v>
      </c>
      <c r="E138" s="289" t="s">
        <v>273</v>
      </c>
      <c r="F138" s="288" t="s">
        <v>273</v>
      </c>
      <c r="G138" s="289" t="s">
        <v>273</v>
      </c>
      <c r="H138" s="288" t="s">
        <v>273</v>
      </c>
      <c r="I138" s="289" t="s">
        <v>273</v>
      </c>
      <c r="J138" s="288" t="s">
        <v>273</v>
      </c>
      <c r="K138" s="289" t="s">
        <v>273</v>
      </c>
      <c r="L138" s="288" t="s">
        <v>273</v>
      </c>
      <c r="M138" s="289" t="s">
        <v>273</v>
      </c>
      <c r="N138" s="288" t="s">
        <v>273</v>
      </c>
      <c r="O138" s="289" t="s">
        <v>273</v>
      </c>
      <c r="P138" s="288" t="s">
        <v>273</v>
      </c>
      <c r="Q138" s="289" t="s">
        <v>273</v>
      </c>
      <c r="R138" s="288" t="s">
        <v>273</v>
      </c>
      <c r="S138" s="289" t="s">
        <v>273</v>
      </c>
      <c r="T138" s="288" t="s">
        <v>273</v>
      </c>
      <c r="U138" s="289" t="s">
        <v>273</v>
      </c>
      <c r="V138" s="288" t="s">
        <v>273</v>
      </c>
      <c r="W138" s="289" t="s">
        <v>273</v>
      </c>
      <c r="X138" s="288" t="s">
        <v>273</v>
      </c>
      <c r="Y138" s="289" t="s">
        <v>273</v>
      </c>
      <c r="Z138" s="288" t="s">
        <v>273</v>
      </c>
      <c r="AA138" s="289" t="s">
        <v>273</v>
      </c>
      <c r="AB138" s="288" t="s">
        <v>273</v>
      </c>
      <c r="AC138" s="289" t="s">
        <v>273</v>
      </c>
      <c r="AD138" s="288" t="s">
        <v>273</v>
      </c>
    </row>
    <row r="139" spans="2:30" x14ac:dyDescent="0.25">
      <c r="B139" s="288" t="s">
        <v>273</v>
      </c>
      <c r="C139" s="289" t="s">
        <v>273</v>
      </c>
      <c r="D139" s="288" t="s">
        <v>273</v>
      </c>
      <c r="E139" s="289" t="s">
        <v>273</v>
      </c>
      <c r="F139" s="288" t="s">
        <v>273</v>
      </c>
      <c r="G139" s="289" t="s">
        <v>273</v>
      </c>
      <c r="H139" s="288" t="s">
        <v>273</v>
      </c>
      <c r="I139" s="289" t="s">
        <v>273</v>
      </c>
      <c r="J139" s="288" t="s">
        <v>273</v>
      </c>
      <c r="K139" s="289" t="s">
        <v>273</v>
      </c>
      <c r="L139" s="288" t="s">
        <v>273</v>
      </c>
      <c r="M139" s="289" t="s">
        <v>273</v>
      </c>
      <c r="N139" s="288" t="s">
        <v>273</v>
      </c>
      <c r="O139" s="289" t="s">
        <v>273</v>
      </c>
      <c r="P139" s="288" t="s">
        <v>273</v>
      </c>
      <c r="Q139" s="289" t="s">
        <v>273</v>
      </c>
      <c r="R139" s="288" t="s">
        <v>273</v>
      </c>
      <c r="S139" s="289" t="s">
        <v>273</v>
      </c>
      <c r="T139" s="288" t="s">
        <v>273</v>
      </c>
      <c r="U139" s="289" t="s">
        <v>273</v>
      </c>
      <c r="V139" s="288" t="s">
        <v>273</v>
      </c>
      <c r="W139" s="289" t="s">
        <v>273</v>
      </c>
      <c r="X139" s="288" t="s">
        <v>273</v>
      </c>
      <c r="Y139" s="289" t="s">
        <v>273</v>
      </c>
      <c r="Z139" s="288" t="s">
        <v>273</v>
      </c>
      <c r="AA139" s="289" t="s">
        <v>273</v>
      </c>
      <c r="AB139" s="288" t="s">
        <v>273</v>
      </c>
      <c r="AC139" s="289" t="s">
        <v>273</v>
      </c>
      <c r="AD139" s="288" t="s">
        <v>273</v>
      </c>
    </row>
    <row r="140" spans="2:30" x14ac:dyDescent="0.25">
      <c r="B140" s="288" t="s">
        <v>273</v>
      </c>
      <c r="C140" s="289" t="s">
        <v>273</v>
      </c>
      <c r="D140" s="288" t="s">
        <v>273</v>
      </c>
      <c r="E140" s="289" t="s">
        <v>273</v>
      </c>
      <c r="F140" s="288" t="s">
        <v>273</v>
      </c>
      <c r="G140" s="289" t="s">
        <v>273</v>
      </c>
      <c r="H140" s="288" t="s">
        <v>273</v>
      </c>
      <c r="I140" s="289" t="s">
        <v>273</v>
      </c>
      <c r="J140" s="288" t="s">
        <v>273</v>
      </c>
      <c r="K140" s="289" t="s">
        <v>273</v>
      </c>
      <c r="L140" s="288" t="s">
        <v>273</v>
      </c>
      <c r="M140" s="289" t="s">
        <v>273</v>
      </c>
      <c r="N140" s="288" t="s">
        <v>273</v>
      </c>
      <c r="O140" s="289" t="s">
        <v>273</v>
      </c>
      <c r="P140" s="288" t="s">
        <v>273</v>
      </c>
      <c r="Q140" s="289" t="s">
        <v>273</v>
      </c>
      <c r="R140" s="288" t="s">
        <v>273</v>
      </c>
      <c r="S140" s="289" t="s">
        <v>273</v>
      </c>
      <c r="T140" s="288" t="s">
        <v>273</v>
      </c>
      <c r="U140" s="289" t="s">
        <v>273</v>
      </c>
      <c r="V140" s="288" t="s">
        <v>273</v>
      </c>
      <c r="W140" s="289" t="s">
        <v>273</v>
      </c>
      <c r="X140" s="288" t="s">
        <v>273</v>
      </c>
      <c r="Y140" s="289" t="s">
        <v>273</v>
      </c>
      <c r="Z140" s="288" t="s">
        <v>273</v>
      </c>
      <c r="AA140" s="289" t="s">
        <v>273</v>
      </c>
      <c r="AB140" s="288" t="s">
        <v>273</v>
      </c>
      <c r="AC140" s="289" t="s">
        <v>273</v>
      </c>
      <c r="AD140" s="288" t="s">
        <v>273</v>
      </c>
    </row>
    <row r="141" spans="2:30" x14ac:dyDescent="0.25">
      <c r="B141" s="288" t="s">
        <v>273</v>
      </c>
      <c r="C141" s="289" t="s">
        <v>273</v>
      </c>
      <c r="D141" s="288" t="s">
        <v>273</v>
      </c>
      <c r="E141" s="289" t="s">
        <v>273</v>
      </c>
      <c r="F141" s="288" t="s">
        <v>273</v>
      </c>
      <c r="G141" s="289" t="s">
        <v>273</v>
      </c>
      <c r="H141" s="288" t="s">
        <v>273</v>
      </c>
      <c r="I141" s="289" t="s">
        <v>273</v>
      </c>
      <c r="J141" s="288" t="s">
        <v>273</v>
      </c>
      <c r="K141" s="289" t="s">
        <v>273</v>
      </c>
      <c r="L141" s="288" t="s">
        <v>273</v>
      </c>
      <c r="M141" s="289" t="s">
        <v>273</v>
      </c>
      <c r="N141" s="288" t="s">
        <v>273</v>
      </c>
      <c r="O141" s="289" t="s">
        <v>273</v>
      </c>
      <c r="P141" s="288" t="s">
        <v>273</v>
      </c>
      <c r="Q141" s="289" t="s">
        <v>273</v>
      </c>
      <c r="R141" s="288" t="s">
        <v>273</v>
      </c>
      <c r="S141" s="289" t="s">
        <v>273</v>
      </c>
      <c r="T141" s="288" t="s">
        <v>273</v>
      </c>
      <c r="U141" s="289" t="s">
        <v>273</v>
      </c>
      <c r="V141" s="288" t="s">
        <v>273</v>
      </c>
      <c r="W141" s="289" t="s">
        <v>273</v>
      </c>
      <c r="X141" s="288" t="s">
        <v>273</v>
      </c>
      <c r="Y141" s="289" t="s">
        <v>273</v>
      </c>
      <c r="Z141" s="288" t="s">
        <v>273</v>
      </c>
      <c r="AA141" s="289" t="s">
        <v>273</v>
      </c>
      <c r="AB141" s="288" t="s">
        <v>273</v>
      </c>
      <c r="AC141" s="289" t="s">
        <v>273</v>
      </c>
      <c r="AD141" s="288" t="s">
        <v>273</v>
      </c>
    </row>
    <row r="142" spans="2:30" x14ac:dyDescent="0.25">
      <c r="B142" s="288" t="s">
        <v>273</v>
      </c>
      <c r="C142" s="289" t="s">
        <v>273</v>
      </c>
      <c r="D142" s="288" t="s">
        <v>273</v>
      </c>
      <c r="E142" s="289" t="s">
        <v>273</v>
      </c>
      <c r="F142" s="288" t="s">
        <v>273</v>
      </c>
      <c r="G142" s="289" t="s">
        <v>273</v>
      </c>
      <c r="H142" s="288" t="s">
        <v>273</v>
      </c>
      <c r="I142" s="289" t="s">
        <v>273</v>
      </c>
      <c r="J142" s="288" t="s">
        <v>273</v>
      </c>
      <c r="K142" s="289" t="s">
        <v>273</v>
      </c>
      <c r="L142" s="288" t="s">
        <v>273</v>
      </c>
      <c r="M142" s="289" t="s">
        <v>273</v>
      </c>
      <c r="N142" s="288" t="s">
        <v>273</v>
      </c>
      <c r="O142" s="289" t="s">
        <v>273</v>
      </c>
      <c r="P142" s="288" t="s">
        <v>273</v>
      </c>
      <c r="Q142" s="289" t="s">
        <v>273</v>
      </c>
      <c r="R142" s="288" t="s">
        <v>273</v>
      </c>
      <c r="S142" s="289" t="s">
        <v>273</v>
      </c>
      <c r="T142" s="288" t="s">
        <v>273</v>
      </c>
      <c r="U142" s="289" t="s">
        <v>273</v>
      </c>
      <c r="V142" s="288" t="s">
        <v>273</v>
      </c>
      <c r="W142" s="289" t="s">
        <v>273</v>
      </c>
      <c r="X142" s="288" t="s">
        <v>273</v>
      </c>
      <c r="Y142" s="289" t="s">
        <v>273</v>
      </c>
      <c r="Z142" s="288" t="s">
        <v>273</v>
      </c>
      <c r="AA142" s="289" t="s">
        <v>273</v>
      </c>
      <c r="AB142" s="288" t="s">
        <v>273</v>
      </c>
      <c r="AC142" s="289" t="s">
        <v>273</v>
      </c>
      <c r="AD142" s="288" t="s">
        <v>273</v>
      </c>
    </row>
    <row r="143" spans="2:30" x14ac:dyDescent="0.25">
      <c r="B143" s="288" t="s">
        <v>273</v>
      </c>
      <c r="C143" s="289" t="s">
        <v>273</v>
      </c>
      <c r="D143" s="288" t="s">
        <v>273</v>
      </c>
      <c r="E143" s="289" t="s">
        <v>273</v>
      </c>
      <c r="F143" s="288" t="s">
        <v>273</v>
      </c>
      <c r="G143" s="289" t="s">
        <v>273</v>
      </c>
      <c r="H143" s="288" t="s">
        <v>273</v>
      </c>
      <c r="I143" s="289" t="s">
        <v>273</v>
      </c>
      <c r="J143" s="288" t="s">
        <v>273</v>
      </c>
      <c r="K143" s="289" t="s">
        <v>273</v>
      </c>
      <c r="L143" s="288" t="s">
        <v>273</v>
      </c>
      <c r="M143" s="289" t="s">
        <v>273</v>
      </c>
      <c r="N143" s="288" t="s">
        <v>273</v>
      </c>
      <c r="O143" s="289" t="s">
        <v>273</v>
      </c>
      <c r="P143" s="288" t="s">
        <v>273</v>
      </c>
      <c r="Q143" s="289" t="s">
        <v>273</v>
      </c>
      <c r="R143" s="288" t="s">
        <v>273</v>
      </c>
      <c r="S143" s="289" t="s">
        <v>273</v>
      </c>
      <c r="T143" s="288" t="s">
        <v>273</v>
      </c>
      <c r="U143" s="289" t="s">
        <v>273</v>
      </c>
      <c r="V143" s="288" t="s">
        <v>273</v>
      </c>
      <c r="W143" s="289" t="s">
        <v>273</v>
      </c>
      <c r="X143" s="288" t="s">
        <v>273</v>
      </c>
      <c r="Y143" s="289" t="s">
        <v>273</v>
      </c>
      <c r="Z143" s="288" t="s">
        <v>273</v>
      </c>
      <c r="AA143" s="289" t="s">
        <v>273</v>
      </c>
      <c r="AB143" s="288" t="s">
        <v>273</v>
      </c>
      <c r="AC143" s="289" t="s">
        <v>273</v>
      </c>
      <c r="AD143" s="288" t="s">
        <v>273</v>
      </c>
    </row>
    <row r="144" spans="2:30" x14ac:dyDescent="0.25">
      <c r="B144" s="288" t="s">
        <v>273</v>
      </c>
      <c r="C144" s="289" t="s">
        <v>273</v>
      </c>
      <c r="D144" s="288" t="s">
        <v>273</v>
      </c>
      <c r="E144" s="289" t="s">
        <v>273</v>
      </c>
      <c r="F144" s="288" t="s">
        <v>273</v>
      </c>
      <c r="G144" s="289" t="s">
        <v>273</v>
      </c>
      <c r="H144" s="288" t="s">
        <v>273</v>
      </c>
      <c r="I144" s="289" t="s">
        <v>273</v>
      </c>
      <c r="J144" s="288" t="s">
        <v>273</v>
      </c>
      <c r="K144" s="289" t="s">
        <v>273</v>
      </c>
      <c r="L144" s="288" t="s">
        <v>273</v>
      </c>
      <c r="M144" s="289" t="s">
        <v>273</v>
      </c>
      <c r="N144" s="288" t="s">
        <v>273</v>
      </c>
      <c r="O144" s="289" t="s">
        <v>273</v>
      </c>
      <c r="P144" s="288" t="s">
        <v>273</v>
      </c>
      <c r="Q144" s="289" t="s">
        <v>273</v>
      </c>
      <c r="R144" s="288" t="s">
        <v>273</v>
      </c>
      <c r="S144" s="289" t="s">
        <v>273</v>
      </c>
      <c r="T144" s="288" t="s">
        <v>273</v>
      </c>
      <c r="U144" s="289" t="s">
        <v>273</v>
      </c>
      <c r="V144" s="288" t="s">
        <v>273</v>
      </c>
      <c r="W144" s="289" t="s">
        <v>273</v>
      </c>
      <c r="X144" s="288" t="s">
        <v>273</v>
      </c>
      <c r="Y144" s="289" t="s">
        <v>273</v>
      </c>
      <c r="Z144" s="288" t="s">
        <v>273</v>
      </c>
      <c r="AA144" s="289" t="s">
        <v>273</v>
      </c>
      <c r="AB144" s="288" t="s">
        <v>273</v>
      </c>
      <c r="AC144" s="289" t="s">
        <v>273</v>
      </c>
      <c r="AD144" s="288" t="s">
        <v>273</v>
      </c>
    </row>
    <row r="145" spans="2:30" x14ac:dyDescent="0.25">
      <c r="B145" s="288" t="s">
        <v>273</v>
      </c>
      <c r="C145" s="289" t="s">
        <v>273</v>
      </c>
      <c r="D145" s="288" t="s">
        <v>273</v>
      </c>
      <c r="E145" s="289" t="s">
        <v>273</v>
      </c>
      <c r="F145" s="288" t="s">
        <v>273</v>
      </c>
      <c r="G145" s="289" t="s">
        <v>273</v>
      </c>
      <c r="H145" s="288" t="s">
        <v>273</v>
      </c>
      <c r="I145" s="289" t="s">
        <v>273</v>
      </c>
      <c r="J145" s="288" t="s">
        <v>273</v>
      </c>
      <c r="K145" s="289" t="s">
        <v>273</v>
      </c>
      <c r="L145" s="288" t="s">
        <v>273</v>
      </c>
      <c r="M145" s="289" t="s">
        <v>273</v>
      </c>
      <c r="N145" s="288" t="s">
        <v>273</v>
      </c>
      <c r="O145" s="289" t="s">
        <v>273</v>
      </c>
      <c r="P145" s="288" t="s">
        <v>273</v>
      </c>
      <c r="Q145" s="289" t="s">
        <v>273</v>
      </c>
      <c r="R145" s="288" t="s">
        <v>273</v>
      </c>
      <c r="S145" s="289" t="s">
        <v>273</v>
      </c>
      <c r="T145" s="288" t="s">
        <v>273</v>
      </c>
      <c r="U145" s="289" t="s">
        <v>273</v>
      </c>
      <c r="V145" s="288" t="s">
        <v>273</v>
      </c>
      <c r="W145" s="289" t="s">
        <v>273</v>
      </c>
      <c r="X145" s="288" t="s">
        <v>273</v>
      </c>
      <c r="Y145" s="289" t="s">
        <v>273</v>
      </c>
      <c r="Z145" s="288" t="s">
        <v>273</v>
      </c>
      <c r="AA145" s="289" t="s">
        <v>273</v>
      </c>
      <c r="AB145" s="288" t="s">
        <v>273</v>
      </c>
      <c r="AC145" s="289" t="s">
        <v>273</v>
      </c>
      <c r="AD145" s="288" t="s">
        <v>273</v>
      </c>
    </row>
    <row r="146" spans="2:30" x14ac:dyDescent="0.25">
      <c r="B146" s="288" t="s">
        <v>273</v>
      </c>
      <c r="C146" s="289" t="s">
        <v>273</v>
      </c>
      <c r="D146" s="288" t="s">
        <v>273</v>
      </c>
      <c r="E146" s="289" t="s">
        <v>273</v>
      </c>
      <c r="F146" s="288" t="s">
        <v>273</v>
      </c>
      <c r="G146" s="289" t="s">
        <v>273</v>
      </c>
      <c r="H146" s="288" t="s">
        <v>273</v>
      </c>
      <c r="I146" s="289" t="s">
        <v>273</v>
      </c>
      <c r="J146" s="288" t="s">
        <v>273</v>
      </c>
      <c r="K146" s="289" t="s">
        <v>273</v>
      </c>
      <c r="L146" s="288" t="s">
        <v>273</v>
      </c>
      <c r="M146" s="289" t="s">
        <v>273</v>
      </c>
      <c r="N146" s="288" t="s">
        <v>273</v>
      </c>
      <c r="O146" s="289" t="s">
        <v>273</v>
      </c>
      <c r="P146" s="288" t="s">
        <v>273</v>
      </c>
      <c r="Q146" s="289" t="s">
        <v>273</v>
      </c>
      <c r="R146" s="288" t="s">
        <v>273</v>
      </c>
      <c r="S146" s="289" t="s">
        <v>273</v>
      </c>
      <c r="T146" s="288" t="s">
        <v>273</v>
      </c>
      <c r="U146" s="289" t="s">
        <v>273</v>
      </c>
      <c r="V146" s="288" t="s">
        <v>273</v>
      </c>
      <c r="W146" s="289" t="s">
        <v>273</v>
      </c>
      <c r="X146" s="288" t="s">
        <v>273</v>
      </c>
      <c r="Y146" s="289" t="s">
        <v>273</v>
      </c>
      <c r="Z146" s="288" t="s">
        <v>273</v>
      </c>
      <c r="AA146" s="289" t="s">
        <v>273</v>
      </c>
      <c r="AB146" s="288" t="s">
        <v>273</v>
      </c>
      <c r="AC146" s="289" t="s">
        <v>273</v>
      </c>
      <c r="AD146" s="288" t="s">
        <v>273</v>
      </c>
    </row>
    <row r="147" spans="2:30" x14ac:dyDescent="0.25">
      <c r="B147" s="288" t="s">
        <v>273</v>
      </c>
      <c r="C147" s="289" t="s">
        <v>273</v>
      </c>
      <c r="D147" s="288" t="s">
        <v>273</v>
      </c>
      <c r="E147" s="289" t="s">
        <v>273</v>
      </c>
      <c r="F147" s="288" t="s">
        <v>273</v>
      </c>
      <c r="G147" s="289" t="s">
        <v>273</v>
      </c>
      <c r="H147" s="288" t="s">
        <v>273</v>
      </c>
      <c r="I147" s="289" t="s">
        <v>273</v>
      </c>
      <c r="J147" s="288" t="s">
        <v>273</v>
      </c>
      <c r="K147" s="289" t="s">
        <v>273</v>
      </c>
      <c r="L147" s="288" t="s">
        <v>273</v>
      </c>
      <c r="M147" s="289" t="s">
        <v>273</v>
      </c>
      <c r="N147" s="288" t="s">
        <v>273</v>
      </c>
      <c r="O147" s="289" t="s">
        <v>273</v>
      </c>
      <c r="P147" s="288" t="s">
        <v>273</v>
      </c>
      <c r="Q147" s="289" t="s">
        <v>273</v>
      </c>
      <c r="R147" s="288" t="s">
        <v>273</v>
      </c>
      <c r="S147" s="289" t="s">
        <v>273</v>
      </c>
      <c r="T147" s="288" t="s">
        <v>273</v>
      </c>
      <c r="U147" s="289" t="s">
        <v>273</v>
      </c>
      <c r="V147" s="288" t="s">
        <v>273</v>
      </c>
      <c r="W147" s="289" t="s">
        <v>273</v>
      </c>
      <c r="X147" s="288" t="s">
        <v>273</v>
      </c>
      <c r="Y147" s="289" t="s">
        <v>273</v>
      </c>
      <c r="Z147" s="288" t="s">
        <v>273</v>
      </c>
      <c r="AA147" s="289" t="s">
        <v>273</v>
      </c>
      <c r="AB147" s="288" t="s">
        <v>273</v>
      </c>
      <c r="AC147" s="289" t="s">
        <v>273</v>
      </c>
      <c r="AD147" s="288" t="s">
        <v>273</v>
      </c>
    </row>
    <row r="148" spans="2:30" x14ac:dyDescent="0.25">
      <c r="B148" s="288" t="s">
        <v>273</v>
      </c>
      <c r="C148" s="289" t="s">
        <v>273</v>
      </c>
      <c r="D148" s="288" t="s">
        <v>273</v>
      </c>
      <c r="E148" s="289" t="s">
        <v>273</v>
      </c>
      <c r="F148" s="288" t="s">
        <v>273</v>
      </c>
      <c r="G148" s="289" t="s">
        <v>273</v>
      </c>
      <c r="H148" s="288" t="s">
        <v>273</v>
      </c>
      <c r="I148" s="289" t="s">
        <v>273</v>
      </c>
      <c r="J148" s="288" t="s">
        <v>273</v>
      </c>
      <c r="K148" s="289" t="s">
        <v>273</v>
      </c>
      <c r="L148" s="288" t="s">
        <v>273</v>
      </c>
      <c r="M148" s="289" t="s">
        <v>273</v>
      </c>
      <c r="N148" s="288" t="s">
        <v>273</v>
      </c>
      <c r="O148" s="289" t="s">
        <v>273</v>
      </c>
      <c r="P148" s="288" t="s">
        <v>273</v>
      </c>
      <c r="Q148" s="289" t="s">
        <v>273</v>
      </c>
      <c r="R148" s="288" t="s">
        <v>273</v>
      </c>
      <c r="S148" s="289" t="s">
        <v>273</v>
      </c>
      <c r="T148" s="288" t="s">
        <v>273</v>
      </c>
      <c r="U148" s="289" t="s">
        <v>273</v>
      </c>
      <c r="V148" s="288" t="s">
        <v>273</v>
      </c>
      <c r="W148" s="289" t="s">
        <v>273</v>
      </c>
      <c r="X148" s="288" t="s">
        <v>273</v>
      </c>
      <c r="Y148" s="289" t="s">
        <v>273</v>
      </c>
      <c r="Z148" s="288" t="s">
        <v>273</v>
      </c>
      <c r="AA148" s="289" t="s">
        <v>273</v>
      </c>
      <c r="AB148" s="288" t="s">
        <v>273</v>
      </c>
      <c r="AC148" s="289" t="s">
        <v>273</v>
      </c>
      <c r="AD148" s="288" t="s">
        <v>273</v>
      </c>
    </row>
    <row r="149" spans="2:30" x14ac:dyDescent="0.25">
      <c r="B149" s="288" t="s">
        <v>273</v>
      </c>
      <c r="C149" s="289" t="s">
        <v>273</v>
      </c>
      <c r="D149" s="288" t="s">
        <v>273</v>
      </c>
      <c r="E149" s="289" t="s">
        <v>273</v>
      </c>
      <c r="F149" s="288" t="s">
        <v>273</v>
      </c>
      <c r="G149" s="289" t="s">
        <v>273</v>
      </c>
      <c r="H149" s="288" t="s">
        <v>273</v>
      </c>
      <c r="I149" s="289" t="s">
        <v>273</v>
      </c>
      <c r="J149" s="288" t="s">
        <v>273</v>
      </c>
      <c r="K149" s="289" t="s">
        <v>273</v>
      </c>
      <c r="L149" s="288" t="s">
        <v>273</v>
      </c>
      <c r="M149" s="289" t="s">
        <v>273</v>
      </c>
      <c r="N149" s="288" t="s">
        <v>273</v>
      </c>
      <c r="O149" s="289" t="s">
        <v>273</v>
      </c>
      <c r="P149" s="288" t="s">
        <v>273</v>
      </c>
      <c r="Q149" s="289" t="s">
        <v>273</v>
      </c>
      <c r="R149" s="288" t="s">
        <v>273</v>
      </c>
      <c r="S149" s="289" t="s">
        <v>273</v>
      </c>
      <c r="T149" s="288" t="s">
        <v>273</v>
      </c>
      <c r="U149" s="289" t="s">
        <v>273</v>
      </c>
      <c r="V149" s="288" t="s">
        <v>273</v>
      </c>
      <c r="W149" s="289" t="s">
        <v>273</v>
      </c>
      <c r="X149" s="288" t="s">
        <v>273</v>
      </c>
      <c r="Y149" s="289" t="s">
        <v>273</v>
      </c>
      <c r="Z149" s="288" t="s">
        <v>273</v>
      </c>
      <c r="AA149" s="289" t="s">
        <v>273</v>
      </c>
      <c r="AB149" s="288" t="s">
        <v>273</v>
      </c>
      <c r="AC149" s="289" t="s">
        <v>273</v>
      </c>
      <c r="AD149" s="288" t="s">
        <v>273</v>
      </c>
    </row>
  </sheetData>
  <mergeCells count="4">
    <mergeCell ref="A1:M1"/>
    <mergeCell ref="A2:M2"/>
    <mergeCell ref="A3:M3"/>
    <mergeCell ref="B70:H71"/>
  </mergeCells>
  <pageMargins left="0.75" right="0.5" top="0.6" bottom="0.5" header="0.5" footer="0.25"/>
  <pageSetup fitToWidth="3" orientation="landscape" r:id="rId1"/>
  <headerFooter alignWithMargins="0">
    <oddFooter>&amp;L&amp;"Arial"&amp;06Source: National Data Bank (NDB), USDA/Food and Nutrition Service&amp;C&amp;"Arial"&amp;06Page &amp;P of &amp;N&amp;R&amp;"Arial"&amp;06Generated: 07/31/2025 08:34:34 AM</oddFooter>
  </headerFooter>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FC6A9AD86D9B45A3738FB506616F4D" ma:contentTypeVersion="13" ma:contentTypeDescription="Create a new document." ma:contentTypeScope="" ma:versionID="690598a841bdcf62ac51b60da2f146b2">
  <xsd:schema xmlns:xsd="http://www.w3.org/2001/XMLSchema" xmlns:xs="http://www.w3.org/2001/XMLSchema" xmlns:p="http://schemas.microsoft.com/office/2006/metadata/properties" xmlns:ns2="4b79f948-d303-46c5-90ab-cfd5cb49efd5" xmlns:ns3="de2a901d-5715-4953-ad41-48e0d41e320e" targetNamespace="http://schemas.microsoft.com/office/2006/metadata/properties" ma:root="true" ma:fieldsID="fedc2b26d39e2a2ca5f90778607e88c7" ns2:_="" ns3:_="">
    <xsd:import namespace="4b79f948-d303-46c5-90ab-cfd5cb49efd5"/>
    <xsd:import namespace="de2a901d-5715-4953-ad41-48e0d41e3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79f948-d303-46c5-90ab-cfd5cb49e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2a901d-5715-4953-ad41-48e0d41e3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79f948-d303-46c5-90ab-cfd5cb49ef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558130-5FBA-4203-ABF7-2350B92ED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79f948-d303-46c5-90ab-cfd5cb49efd5"/>
    <ds:schemaRef ds:uri="de2a901d-5715-4953-ad41-48e0d41e3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9D5F14-DB95-4720-A175-1B07518CE4C1}">
  <ds:schemaRefs>
    <ds:schemaRef ds:uri="http://schemas.microsoft.com/sharepoint/v3/contenttype/forms"/>
  </ds:schemaRefs>
</ds:datastoreItem>
</file>

<file path=customXml/itemProps3.xml><?xml version="1.0" encoding="utf-8"?>
<ds:datastoreItem xmlns:ds="http://schemas.openxmlformats.org/officeDocument/2006/customXml" ds:itemID="{857547F0-4617-4B4C-9670-8A29DAB259E7}">
  <ds:schemaRefs>
    <ds:schemaRef ds:uri="http://schemas.microsoft.com/office/2006/metadata/properties"/>
    <ds:schemaRef ds:uri="http://schemas.microsoft.com/office/infopath/2007/PartnerControls"/>
    <ds:schemaRef ds:uri="4b79f948-d303-46c5-90ab-cfd5cb49ef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Reporting</vt:lpstr>
      <vt:lpstr>RecordKeeping</vt:lpstr>
      <vt:lpstr>Public Disclosure</vt:lpstr>
      <vt:lpstr>Data</vt:lpstr>
      <vt:lpstr>60 day Summ</vt:lpstr>
      <vt:lpstr>NDB</vt:lpstr>
      <vt:lpstr>'60 day Summ'!Print_Area</vt:lpstr>
      <vt:lpstr>NDB!Print_Area</vt:lpstr>
      <vt:lpstr>RecordKeeping!Print_Area</vt:lpstr>
      <vt:lpstr>Reporting!Print_Area</vt:lpstr>
      <vt:lpstr>NDB!Print_Titles</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mmalhotra</dc:creator>
  <cp:keywords/>
  <dc:description/>
  <cp:lastModifiedBy>Sandberg, Christina - FNA</cp:lastModifiedBy>
  <cp:revision/>
  <dcterms:created xsi:type="dcterms:W3CDTF">2011-04-25T16:43:00Z</dcterms:created>
  <dcterms:modified xsi:type="dcterms:W3CDTF">2026-06-18T18:52:03Z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01f1c89f902f41a08e3bc485a49ec5ed</vt:lpwstr>
  </property>
  <property fmtid="{D5CDD505-2E9C-101B-9397-08002B2CF9AE}" pid="3" name="ContentTypeId">
    <vt:lpwstr>0x010100C9E82FA5AB1C664DB2B7AED9EDF62CEF</vt:lpwstr>
  </property>
  <property fmtid="{D5CDD505-2E9C-101B-9397-08002B2CF9AE}" pid="4" name="MediaServiceImageTags">
    <vt:lpwstr/>
  </property>
</Properties>
</file>