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cua2-my.sharepoint.com/personal/darogers_ncua_gov/Documents/Working Files/PRA/ICRs/3133-0103 - Recordkeeping and Disclosure Requirements Associated with Regulations B, E, M, and CC/"/>
    </mc:Choice>
  </mc:AlternateContent>
  <xr:revisionPtr revIDLastSave="9" documentId="8_{CF758FD2-539F-4E45-9E7F-5D63594AB475}" xr6:coauthVersionLast="47" xr6:coauthVersionMax="47" xr10:uidLastSave="{E11E0D87-552B-4DD7-A96F-4B6649116B4C}"/>
  <bookViews>
    <workbookView xWindow="-120" yWindow="-120" windowWidth="29040" windowHeight="15720" xr2:uid="{00000000-000D-0000-FFFF-FFFF00000000}"/>
  </bookViews>
  <sheets>
    <sheet name="Proposed" sheetId="2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5" i="2" l="1"/>
  <c r="B72" i="2"/>
  <c r="B71" i="2"/>
  <c r="B70" i="2"/>
  <c r="B69" i="2"/>
  <c r="G61" i="2"/>
  <c r="E61" i="2"/>
  <c r="G60" i="2"/>
  <c r="E60" i="2"/>
  <c r="G59" i="2"/>
  <c r="E59" i="2"/>
  <c r="G58" i="2"/>
  <c r="E58" i="2"/>
  <c r="G57" i="2"/>
  <c r="E57" i="2"/>
  <c r="F56" i="2"/>
  <c r="G56" i="2" s="1"/>
  <c r="E56" i="2"/>
  <c r="F55" i="2"/>
  <c r="G55" i="2" s="1"/>
  <c r="E55" i="2"/>
  <c r="G54" i="2"/>
  <c r="E54" i="2"/>
  <c r="G53" i="2"/>
  <c r="E53" i="2"/>
  <c r="G52" i="2"/>
  <c r="E52" i="2"/>
  <c r="G51" i="2"/>
  <c r="E51" i="2"/>
  <c r="G43" i="2"/>
  <c r="E43" i="2"/>
  <c r="G42" i="2"/>
  <c r="E42" i="2"/>
  <c r="G41" i="2"/>
  <c r="E41" i="2"/>
  <c r="G32" i="2"/>
  <c r="E32" i="2"/>
  <c r="C75" i="2" s="1"/>
  <c r="G19" i="2"/>
  <c r="G20" i="2"/>
  <c r="G22" i="2"/>
  <c r="G23" i="2"/>
  <c r="G24" i="2"/>
  <c r="F27" i="2"/>
  <c r="G27" i="2" s="1"/>
  <c r="E27" i="2"/>
  <c r="F26" i="2"/>
  <c r="G26" i="2" s="1"/>
  <c r="E26" i="2"/>
  <c r="F25" i="2"/>
  <c r="G25" i="2" s="1"/>
  <c r="E25" i="2"/>
  <c r="E24" i="2"/>
  <c r="E23" i="2"/>
  <c r="E22" i="2"/>
  <c r="F21" i="2"/>
  <c r="G21" i="2" s="1"/>
  <c r="E21" i="2"/>
  <c r="E20" i="2"/>
  <c r="E19" i="2"/>
  <c r="E11" i="2"/>
  <c r="F10" i="2"/>
  <c r="E10" i="2"/>
  <c r="E9" i="2"/>
  <c r="E8" i="2"/>
  <c r="E7" i="2"/>
  <c r="E6" i="2"/>
  <c r="F5" i="2"/>
  <c r="E5" i="2"/>
  <c r="E4" i="2"/>
  <c r="E3" i="2"/>
  <c r="H22" i="2" l="1"/>
  <c r="H6" i="2"/>
  <c r="H7" i="2"/>
  <c r="H8" i="2"/>
  <c r="H11" i="2"/>
  <c r="H24" i="2"/>
  <c r="H51" i="2"/>
  <c r="H60" i="2"/>
  <c r="H56" i="2"/>
  <c r="H52" i="2"/>
  <c r="H61" i="2"/>
  <c r="H41" i="2"/>
  <c r="H53" i="2"/>
  <c r="H57" i="2"/>
  <c r="H3" i="2"/>
  <c r="H4" i="2"/>
  <c r="H23" i="2"/>
  <c r="H42" i="2"/>
  <c r="H54" i="2"/>
  <c r="H58" i="2"/>
  <c r="H43" i="2"/>
  <c r="H55" i="2"/>
  <c r="H59" i="2"/>
  <c r="E29" i="2"/>
  <c r="C70" i="2" s="1"/>
  <c r="H5" i="2"/>
  <c r="H32" i="2"/>
  <c r="E44" i="2"/>
  <c r="C71" i="2" s="1"/>
  <c r="E62" i="2"/>
  <c r="C72" i="2" s="1"/>
  <c r="H9" i="2"/>
  <c r="H27" i="2"/>
  <c r="H25" i="2"/>
  <c r="H10" i="2"/>
  <c r="H19" i="2"/>
  <c r="H20" i="2"/>
  <c r="H26" i="2"/>
  <c r="H21" i="2"/>
  <c r="E12" i="2"/>
  <c r="C69" i="2" s="1"/>
  <c r="H44" i="2" l="1"/>
  <c r="H12" i="2"/>
  <c r="H62" i="2"/>
  <c r="D72" i="2" s="1"/>
  <c r="H29" i="2"/>
  <c r="D70" i="2" s="1"/>
  <c r="H33" i="2"/>
  <c r="D75" i="2"/>
  <c r="C73" i="2"/>
  <c r="C76" i="2" s="1"/>
  <c r="H46" i="2" l="1"/>
  <c r="D71" i="2"/>
  <c r="H14" i="2"/>
  <c r="D69" i="2"/>
  <c r="D73" i="2" s="1"/>
  <c r="D76" i="2" s="1"/>
  <c r="H64" i="2"/>
  <c r="H30" i="2"/>
  <c r="H34" i="2" s="1"/>
</calcChain>
</file>

<file path=xl/sharedStrings.xml><?xml version="1.0" encoding="utf-8"?>
<sst xmlns="http://schemas.openxmlformats.org/spreadsheetml/2006/main" count="134" uniqueCount="91">
  <si>
    <t>REG E</t>
  </si>
  <si>
    <t>NCUA</t>
  </si>
  <si>
    <t>Information Collection Activity</t>
  </si>
  <si>
    <t>Reference</t>
  </si>
  <si>
    <t># Respondents</t>
  </si>
  <si>
    <t>Annual Frequency</t>
  </si>
  <si>
    <t># Annual Responses</t>
  </si>
  <si>
    <t>Response Time (minutes)</t>
  </si>
  <si>
    <t>Response Time (hours)</t>
  </si>
  <si>
    <t>Annual Burden Hours</t>
  </si>
  <si>
    <t>Initial disclosures</t>
  </si>
  <si>
    <t>1005.7(b) &amp; 1005.18(c)(1)</t>
  </si>
  <si>
    <t>Change-in-terms</t>
  </si>
  <si>
    <t>1005.8(a)</t>
  </si>
  <si>
    <t>Periodic statements</t>
  </si>
  <si>
    <t>1005.9(b) &amp; 1005.18(b)</t>
  </si>
  <si>
    <t>Error resolution</t>
  </si>
  <si>
    <t>1005.8(b) &amp; 1005.11</t>
  </si>
  <si>
    <t>Error resolution -- Payroll cards</t>
  </si>
  <si>
    <t>1005.18</t>
  </si>
  <si>
    <t>Overdraft opt-in disclosures -- Existing account holders</t>
  </si>
  <si>
    <t>1005.17(c)(1)</t>
  </si>
  <si>
    <t>Overdraft opt-in disclosures -- New account holders</t>
  </si>
  <si>
    <t>1005.17(c)(2)</t>
  </si>
  <si>
    <t>Overdraft opt-in disclosures -- Consumer response</t>
  </si>
  <si>
    <t>1005.17</t>
  </si>
  <si>
    <t>Gift card exclusion policies &amp; procedures</t>
  </si>
  <si>
    <t>1005.20(b)(2)</t>
  </si>
  <si>
    <t>Gift card policy &amp; procedures</t>
  </si>
  <si>
    <t>1005.20(e)(1)</t>
  </si>
  <si>
    <t>Systems change to implement disclosure update</t>
  </si>
  <si>
    <t>1005.20(e)(3)</t>
  </si>
  <si>
    <t>Total</t>
  </si>
  <si>
    <t>Cost per hour</t>
  </si>
  <si>
    <t>Total annual cost</t>
  </si>
  <si>
    <t>REG M</t>
  </si>
  <si>
    <t>Disclosures</t>
  </si>
  <si>
    <t>1013.4</t>
  </si>
  <si>
    <t>Advertising</t>
  </si>
  <si>
    <t>1013.7</t>
  </si>
  <si>
    <t>Other/Combined</t>
  </si>
  <si>
    <t>REG CC</t>
  </si>
  <si>
    <t>Special availability policy disclosure (initial notice, upon request, upon change in policy)</t>
  </si>
  <si>
    <t>229.16, 229.17 &amp; 229.18(d)</t>
  </si>
  <si>
    <t>Case-by-case hold notice</t>
  </si>
  <si>
    <t xml:space="preserve">229.16(c) </t>
  </si>
  <si>
    <t>Notice of exceptions</t>
  </si>
  <si>
    <t>229.13(g)</t>
  </si>
  <si>
    <t>Notice posted where consumers make deposits</t>
  </si>
  <si>
    <t xml:space="preserve">229.18(b) &amp; 229.18(c) </t>
  </si>
  <si>
    <t>ATM changes in policy</t>
  </si>
  <si>
    <t xml:space="preserve">229.18(e) </t>
  </si>
  <si>
    <t>Annual notice of new ATMs</t>
  </si>
  <si>
    <t>Notice of nonpayment</t>
  </si>
  <si>
    <t>229.33(a) &amp; 229.33(d)</t>
  </si>
  <si>
    <t>Response to consumer's recredit claim</t>
  </si>
  <si>
    <t xml:space="preserve">229.54(e) </t>
  </si>
  <si>
    <t>Expedited recredit for banks</t>
  </si>
  <si>
    <t>229.55</t>
  </si>
  <si>
    <t>Consumer awareness disclosure</t>
  </si>
  <si>
    <t>229.57</t>
  </si>
  <si>
    <t>Expedited recredit claim notice</t>
  </si>
  <si>
    <t>229.54(b)(2)</t>
  </si>
  <si>
    <t>SUMMARY OF BURDEN</t>
  </si>
  <si>
    <t>No. Respondents</t>
  </si>
  <si>
    <t>No. Annual Responses</t>
  </si>
  <si>
    <t>Total Annual Burden (hours)</t>
  </si>
  <si>
    <t>Federal Credit Union Burden</t>
  </si>
  <si>
    <t>REG B</t>
  </si>
  <si>
    <t>Consumer Burden</t>
  </si>
  <si>
    <t>TOTAL</t>
  </si>
  <si>
    <t>Notifications</t>
  </si>
  <si>
    <t>Furnishing of credit information</t>
  </si>
  <si>
    <t>1002.10</t>
  </si>
  <si>
    <r>
      <rPr>
        <i/>
        <sz val="10"/>
        <color theme="1"/>
        <rFont val="Arial"/>
        <family val="2"/>
      </rPr>
      <t xml:space="preserve">Record retention: </t>
    </r>
    <r>
      <rPr>
        <sz val="10"/>
        <color theme="1"/>
        <rFont val="Arial"/>
        <family val="2"/>
      </rPr>
      <t xml:space="preserve"> Applications, actions, and prescreened solicitations</t>
    </r>
  </si>
  <si>
    <t>1002.12</t>
  </si>
  <si>
    <t>Information for monitoring purposes</t>
  </si>
  <si>
    <t>1002.13</t>
  </si>
  <si>
    <r>
      <rPr>
        <i/>
        <sz val="10"/>
        <color theme="1"/>
        <rFont val="Arial"/>
        <family val="2"/>
      </rPr>
      <t>Rules on providing appraisal reports:</t>
    </r>
    <r>
      <rPr>
        <sz val="10"/>
        <color theme="1"/>
        <rFont val="Arial"/>
        <family val="2"/>
      </rPr>
      <t xml:space="preserve">  Appraisal report upon request</t>
    </r>
  </si>
  <si>
    <t>1002.14</t>
  </si>
  <si>
    <r>
      <rPr>
        <i/>
        <sz val="10"/>
        <color theme="1"/>
        <rFont val="Arial"/>
        <family val="2"/>
      </rPr>
      <t>Rules on providing appraisal reports:</t>
    </r>
    <r>
      <rPr>
        <sz val="10"/>
        <color theme="1"/>
        <rFont val="Arial"/>
        <family val="2"/>
      </rPr>
      <t xml:space="preserve">  Notice of right to appraisal</t>
    </r>
  </si>
  <si>
    <r>
      <t xml:space="preserve">Self-Testing: </t>
    </r>
    <r>
      <rPr>
        <sz val="10"/>
        <color theme="1"/>
        <rFont val="Arial"/>
        <family val="2"/>
      </rPr>
      <t>Recordkeeping of Test</t>
    </r>
  </si>
  <si>
    <r>
      <rPr>
        <i/>
        <sz val="10"/>
        <color theme="1"/>
        <rFont val="Arial"/>
        <family val="2"/>
      </rPr>
      <t xml:space="preserve">Self-Testing: </t>
    </r>
    <r>
      <rPr>
        <sz val="10"/>
        <color theme="1"/>
        <rFont val="Arial"/>
        <family val="2"/>
      </rPr>
      <t>Recordkeeping of corrective action</t>
    </r>
  </si>
  <si>
    <t>1002.15</t>
  </si>
  <si>
    <r>
      <rPr>
        <i/>
        <sz val="10"/>
        <color theme="1"/>
        <rFont val="Arial"/>
        <family val="2"/>
      </rPr>
      <t xml:space="preserve">Self-Testing: </t>
    </r>
    <r>
      <rPr>
        <sz val="10"/>
        <color theme="1"/>
        <rFont val="Arial"/>
        <family val="2"/>
      </rPr>
      <t xml:space="preserve"> Disclosure for optional self-test</t>
    </r>
  </si>
  <si>
    <t>1002.5</t>
  </si>
  <si>
    <t>Cost per hour - CU</t>
  </si>
  <si>
    <t>Total Instituion Burden</t>
  </si>
  <si>
    <t>Total Consumer Burden</t>
  </si>
  <si>
    <t>CU Cost ($35)</t>
  </si>
  <si>
    <t>Consumer Cost ($20)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</si>
</sst>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164" formatCode="&quot;$&quot;#,##0.00"/>
    <numFmt numFmtId="165" formatCode="0.000"/>
    <numFmt numFmtId="166" formatCode="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b/>
      <i/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i/>
      <sz val="9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 Rounded MT Bold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Font="1" applyFill="1" applyBorder="1"/>
    <xf numFmtId="49" fontId="0" fillId="0" borderId="2" xfId="0" applyNumberForma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horizontal="right" vertical="center"/>
    </xf>
    <xf numFmtId="2" fontId="5" fillId="0" borderId="9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 wrapText="1"/>
    </xf>
    <xf numFmtId="2" fontId="5" fillId="0" borderId="14" xfId="0" applyNumberFormat="1" applyFont="1" applyBorder="1" applyAlignment="1">
      <alignment horizontal="right" vertical="center"/>
    </xf>
    <xf numFmtId="3" fontId="5" fillId="0" borderId="18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vertical="center"/>
    </xf>
    <xf numFmtId="3" fontId="5" fillId="0" borderId="20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3" fontId="5" fillId="0" borderId="23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right"/>
    </xf>
    <xf numFmtId="49" fontId="7" fillId="0" borderId="2" xfId="0" applyNumberFormat="1" applyFont="1" applyBorder="1" applyAlignment="1">
      <alignment horizontal="center" vertical="center"/>
    </xf>
    <xf numFmtId="3" fontId="5" fillId="0" borderId="18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right" vertical="center" wrapText="1"/>
    </xf>
    <xf numFmtId="0" fontId="0" fillId="0" borderId="2" xfId="0" applyBorder="1"/>
    <xf numFmtId="0" fontId="0" fillId="0" borderId="2" xfId="0" applyBorder="1" applyAlignment="1">
      <alignment horizontal="right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/>
    </xf>
    <xf numFmtId="49" fontId="5" fillId="0" borderId="1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right" vertical="center"/>
    </xf>
    <xf numFmtId="49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/>
    </xf>
    <xf numFmtId="49" fontId="7" fillId="0" borderId="26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3" fontId="0" fillId="0" borderId="2" xfId="0" applyNumberFormat="1" applyBorder="1"/>
    <xf numFmtId="0" fontId="5" fillId="0" borderId="0" xfId="0" applyFont="1"/>
    <xf numFmtId="0" fontId="8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wrapText="1"/>
    </xf>
    <xf numFmtId="3" fontId="5" fillId="0" borderId="20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vertical="center" wrapText="1"/>
    </xf>
    <xf numFmtId="3" fontId="5" fillId="0" borderId="27" xfId="0" applyNumberFormat="1" applyFont="1" applyBorder="1" applyAlignment="1">
      <alignment horizontal="right" vertical="center" wrapText="1"/>
    </xf>
    <xf numFmtId="0" fontId="10" fillId="2" borderId="1" xfId="0" applyFont="1" applyFill="1" applyBorder="1"/>
    <xf numFmtId="0" fontId="5" fillId="0" borderId="9" xfId="0" applyFont="1" applyBorder="1" applyAlignment="1">
      <alignment horizontal="left"/>
    </xf>
    <xf numFmtId="0" fontId="9" fillId="0" borderId="14" xfId="0" applyFont="1" applyBorder="1" applyAlignment="1">
      <alignment vertical="center" wrapText="1"/>
    </xf>
    <xf numFmtId="3" fontId="5" fillId="0" borderId="28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 wrapText="1"/>
    </xf>
    <xf numFmtId="3" fontId="5" fillId="0" borderId="19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3" fontId="12" fillId="0" borderId="14" xfId="0" applyNumberFormat="1" applyFont="1" applyBorder="1" applyAlignment="1">
      <alignment horizontal="right"/>
    </xf>
    <xf numFmtId="0" fontId="0" fillId="0" borderId="14" xfId="0" applyBorder="1"/>
    <xf numFmtId="0" fontId="5" fillId="4" borderId="2" xfId="0" applyFont="1" applyFill="1" applyBorder="1" applyAlignment="1">
      <alignment horizontal="right" vertical="center" wrapText="1"/>
    </xf>
    <xf numFmtId="0" fontId="6" fillId="0" borderId="21" xfId="0" applyFont="1" applyBorder="1" applyAlignment="1">
      <alignment horizontal="right"/>
    </xf>
    <xf numFmtId="49" fontId="7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center" vertical="center"/>
    </xf>
    <xf numFmtId="0" fontId="5" fillId="4" borderId="15" xfId="0" applyFont="1" applyFill="1" applyBorder="1" applyAlignment="1">
      <alignment horizontal="right" vertical="center" wrapText="1"/>
    </xf>
    <xf numFmtId="0" fontId="5" fillId="5" borderId="21" xfId="0" applyFont="1" applyFill="1" applyBorder="1" applyAlignment="1">
      <alignment horizontal="right" vertical="center" wrapText="1"/>
    </xf>
    <xf numFmtId="3" fontId="11" fillId="0" borderId="21" xfId="0" applyNumberFormat="1" applyFont="1" applyBorder="1" applyAlignment="1">
      <alignment vertical="center" wrapText="1"/>
    </xf>
    <xf numFmtId="3" fontId="11" fillId="0" borderId="21" xfId="0" applyNumberFormat="1" applyFont="1" applyBorder="1" applyAlignment="1">
      <alignment horizontal="right" vertical="center" wrapText="1"/>
    </xf>
    <xf numFmtId="3" fontId="13" fillId="0" borderId="21" xfId="0" applyNumberFormat="1" applyFont="1" applyBorder="1" applyAlignment="1">
      <alignment horizontal="right" vertical="center" wrapText="1"/>
    </xf>
    <xf numFmtId="3" fontId="11" fillId="0" borderId="15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/>
    </xf>
    <xf numFmtId="3" fontId="14" fillId="0" borderId="20" xfId="0" applyNumberFormat="1" applyFont="1" applyBorder="1" applyAlignment="1">
      <alignment vertical="center" wrapText="1"/>
    </xf>
    <xf numFmtId="0" fontId="11" fillId="0" borderId="15" xfId="0" applyFont="1" applyBorder="1" applyAlignment="1">
      <alignment horizontal="right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2" fontId="5" fillId="0" borderId="5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21" xfId="0" applyNumberFormat="1" applyFont="1" applyBorder="1" applyAlignment="1">
      <alignment horizontal="right" vertical="center" wrapText="1"/>
    </xf>
    <xf numFmtId="7" fontId="5" fillId="0" borderId="18" xfId="0" applyNumberFormat="1" applyFont="1" applyBorder="1" applyAlignment="1">
      <alignment horizontal="right"/>
    </xf>
    <xf numFmtId="0" fontId="5" fillId="4" borderId="15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3" fontId="11" fillId="0" borderId="2" xfId="0" applyNumberFormat="1" applyFont="1" applyBorder="1" applyAlignment="1">
      <alignment vertical="center" wrapText="1"/>
    </xf>
    <xf numFmtId="3" fontId="11" fillId="0" borderId="14" xfId="0" applyNumberFormat="1" applyFont="1" applyBorder="1" applyAlignment="1">
      <alignment horizontal="right" vertical="center" wrapText="1"/>
    </xf>
    <xf numFmtId="3" fontId="14" fillId="0" borderId="14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vertical="center" wrapText="1"/>
    </xf>
    <xf numFmtId="164" fontId="5" fillId="6" borderId="29" xfId="0" applyNumberFormat="1" applyFont="1" applyFill="1" applyBorder="1" applyAlignment="1">
      <alignment horizontal="right" vertical="center" wrapText="1"/>
    </xf>
    <xf numFmtId="5" fontId="5" fillId="6" borderId="18" xfId="0" applyNumberFormat="1" applyFont="1" applyFill="1" applyBorder="1" applyAlignment="1">
      <alignment horizontal="right"/>
    </xf>
    <xf numFmtId="165" fontId="5" fillId="0" borderId="9" xfId="0" applyNumberFormat="1" applyFont="1" applyBorder="1" applyAlignment="1">
      <alignment horizontal="right" vertical="center"/>
    </xf>
    <xf numFmtId="165" fontId="5" fillId="0" borderId="14" xfId="0" applyNumberFormat="1" applyFont="1" applyBorder="1" applyAlignment="1">
      <alignment horizontal="right" vertical="center"/>
    </xf>
    <xf numFmtId="166" fontId="5" fillId="0" borderId="17" xfId="0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14" xfId="0" applyFont="1" applyBorder="1" applyAlignment="1">
      <alignment vertical="center" wrapText="1"/>
    </xf>
    <xf numFmtId="0" fontId="8" fillId="0" borderId="20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6" borderId="2" xfId="0" applyFont="1" applyFill="1" applyBorder="1" applyAlignment="1">
      <alignment horizontal="right" vertical="center" wrapText="1"/>
    </xf>
    <xf numFmtId="0" fontId="5" fillId="6" borderId="10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3" fontId="14" fillId="0" borderId="20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6F49-7CEE-4D4E-8A5D-3301D81BA693}">
  <dimension ref="A1:K78"/>
  <sheetViews>
    <sheetView tabSelected="1" topLeftCell="A48" zoomScale="90" zoomScaleNormal="90" workbookViewId="0">
      <selection activeCell="G74" sqref="G74"/>
    </sheetView>
  </sheetViews>
  <sheetFormatPr defaultRowHeight="15" x14ac:dyDescent="0.25"/>
  <cols>
    <col min="1" max="1" width="49.140625" customWidth="1"/>
    <col min="2" max="2" width="13.7109375" customWidth="1"/>
    <col min="3" max="3" width="11.85546875" customWidth="1"/>
    <col min="4" max="4" width="12.7109375" customWidth="1"/>
    <col min="5" max="5" width="10.7109375" customWidth="1"/>
    <col min="6" max="6" width="11.85546875" bestFit="1" customWidth="1"/>
    <col min="7" max="7" width="17.28515625" bestFit="1" customWidth="1"/>
    <col min="8" max="8" width="16.28515625" customWidth="1"/>
  </cols>
  <sheetData>
    <row r="1" spans="1:11" x14ac:dyDescent="0.25">
      <c r="A1" s="62" t="s">
        <v>68</v>
      </c>
      <c r="B1" s="2"/>
      <c r="C1" s="111" t="s">
        <v>1</v>
      </c>
      <c r="D1" s="112"/>
      <c r="E1" s="112"/>
      <c r="F1" s="112"/>
      <c r="G1" s="112"/>
      <c r="H1" s="113"/>
    </row>
    <row r="2" spans="1:11" ht="27.75" thickBot="1" x14ac:dyDescent="0.3">
      <c r="A2" s="51" t="s">
        <v>2</v>
      </c>
      <c r="B2" s="4" t="s">
        <v>3</v>
      </c>
      <c r="C2" s="5" t="s">
        <v>4</v>
      </c>
      <c r="D2" s="3" t="s">
        <v>5</v>
      </c>
      <c r="E2" s="3" t="s">
        <v>6</v>
      </c>
      <c r="F2" s="6" t="s">
        <v>7</v>
      </c>
      <c r="G2" s="6" t="s">
        <v>8</v>
      </c>
      <c r="H2" s="7" t="s">
        <v>9</v>
      </c>
    </row>
    <row r="3" spans="1:11" ht="15.75" thickBot="1" x14ac:dyDescent="0.3">
      <c r="A3" s="63" t="s">
        <v>71</v>
      </c>
      <c r="B3" s="42">
        <v>1002.9</v>
      </c>
      <c r="C3" s="43">
        <v>2686</v>
      </c>
      <c r="D3" s="10">
        <v>1975</v>
      </c>
      <c r="E3" s="11">
        <f>C3*D3</f>
        <v>5304850</v>
      </c>
      <c r="F3" s="12">
        <v>2.5</v>
      </c>
      <c r="G3" s="104">
        <v>4.2000000000000003E-2</v>
      </c>
      <c r="H3" s="13">
        <f t="shared" ref="H3:H11" si="0">E3*G3</f>
        <v>222804</v>
      </c>
    </row>
    <row r="4" spans="1:11" ht="15.75" thickBot="1" x14ac:dyDescent="0.3">
      <c r="A4" s="14" t="s">
        <v>72</v>
      </c>
      <c r="B4" s="15" t="s">
        <v>73</v>
      </c>
      <c r="C4" s="43">
        <v>2686</v>
      </c>
      <c r="D4" s="16">
        <v>975</v>
      </c>
      <c r="E4" s="17">
        <f t="shared" ref="E4:E11" si="1">C4*D4</f>
        <v>2618850</v>
      </c>
      <c r="F4" s="18">
        <v>2</v>
      </c>
      <c r="G4" s="105">
        <v>3.3000000000000002E-2</v>
      </c>
      <c r="H4" s="20">
        <f t="shared" si="0"/>
        <v>86422</v>
      </c>
    </row>
    <row r="5" spans="1:11" ht="26.25" thickBot="1" x14ac:dyDescent="0.3">
      <c r="A5" s="14" t="s">
        <v>74</v>
      </c>
      <c r="B5" s="15" t="s">
        <v>75</v>
      </c>
      <c r="C5" s="43">
        <v>2686</v>
      </c>
      <c r="D5" s="16">
        <v>1</v>
      </c>
      <c r="E5" s="21">
        <f t="shared" si="1"/>
        <v>2686</v>
      </c>
      <c r="F5" s="18">
        <f>8*60</f>
        <v>480</v>
      </c>
      <c r="G5" s="19">
        <v>8</v>
      </c>
      <c r="H5" s="20">
        <f t="shared" si="0"/>
        <v>21488</v>
      </c>
    </row>
    <row r="6" spans="1:11" ht="15.75" thickBot="1" x14ac:dyDescent="0.3">
      <c r="A6" s="14" t="s">
        <v>76</v>
      </c>
      <c r="B6" s="15" t="s">
        <v>77</v>
      </c>
      <c r="C6" s="43">
        <v>2686</v>
      </c>
      <c r="D6" s="16">
        <v>420</v>
      </c>
      <c r="E6" s="21">
        <f t="shared" si="1"/>
        <v>1128120</v>
      </c>
      <c r="F6" s="18">
        <v>0.5</v>
      </c>
      <c r="G6" s="105">
        <v>8.0000000000000002E-3</v>
      </c>
      <c r="H6" s="20">
        <f t="shared" si="0"/>
        <v>9025</v>
      </c>
    </row>
    <row r="7" spans="1:11" ht="25.5" x14ac:dyDescent="0.25">
      <c r="A7" s="14" t="s">
        <v>78</v>
      </c>
      <c r="B7" s="15" t="s">
        <v>79</v>
      </c>
      <c r="C7" s="43">
        <v>2686</v>
      </c>
      <c r="D7" s="16">
        <v>220</v>
      </c>
      <c r="E7" s="21">
        <f t="shared" si="1"/>
        <v>590920</v>
      </c>
      <c r="F7" s="18">
        <v>5</v>
      </c>
      <c r="G7" s="105">
        <v>8.3000000000000004E-2</v>
      </c>
      <c r="H7" s="20">
        <f t="shared" si="0"/>
        <v>49046</v>
      </c>
    </row>
    <row r="8" spans="1:11" ht="25.5" x14ac:dyDescent="0.25">
      <c r="A8" s="14" t="s">
        <v>80</v>
      </c>
      <c r="B8" s="15" t="s">
        <v>79</v>
      </c>
      <c r="C8" s="44"/>
      <c r="D8" s="16"/>
      <c r="E8" s="21">
        <f t="shared" si="1"/>
        <v>0</v>
      </c>
      <c r="F8" s="18"/>
      <c r="G8" s="19">
        <v>0</v>
      </c>
      <c r="H8" s="20">
        <f t="shared" si="0"/>
        <v>0</v>
      </c>
      <c r="J8" s="107"/>
    </row>
    <row r="9" spans="1:11" x14ac:dyDescent="0.25">
      <c r="A9" s="64" t="s">
        <v>81</v>
      </c>
      <c r="B9" s="22" t="s">
        <v>75</v>
      </c>
      <c r="C9" s="46">
        <v>39</v>
      </c>
      <c r="D9" s="23">
        <v>1</v>
      </c>
      <c r="E9" s="24">
        <f t="shared" si="1"/>
        <v>39</v>
      </c>
      <c r="F9" s="23">
        <v>120</v>
      </c>
      <c r="G9" s="19">
        <v>2</v>
      </c>
      <c r="H9" s="20">
        <f t="shared" si="0"/>
        <v>78</v>
      </c>
      <c r="J9" s="107"/>
    </row>
    <row r="10" spans="1:11" x14ac:dyDescent="0.25">
      <c r="A10" s="14" t="s">
        <v>82</v>
      </c>
      <c r="B10" s="22" t="s">
        <v>83</v>
      </c>
      <c r="C10" s="46">
        <v>10</v>
      </c>
      <c r="D10" s="23">
        <v>1</v>
      </c>
      <c r="E10" s="65">
        <f t="shared" si="1"/>
        <v>10</v>
      </c>
      <c r="F10" s="23">
        <f>8*60</f>
        <v>480</v>
      </c>
      <c r="G10" s="19">
        <v>8</v>
      </c>
      <c r="H10" s="20">
        <f t="shared" si="0"/>
        <v>80</v>
      </c>
      <c r="J10" s="107"/>
    </row>
    <row r="11" spans="1:11" x14ac:dyDescent="0.25">
      <c r="A11" s="14" t="s">
        <v>84</v>
      </c>
      <c r="B11" s="26" t="s">
        <v>85</v>
      </c>
      <c r="C11" s="66">
        <v>39</v>
      </c>
      <c r="D11" s="27">
        <v>2500</v>
      </c>
      <c r="E11" s="17">
        <f t="shared" si="1"/>
        <v>97500</v>
      </c>
      <c r="F11" s="27">
        <v>1</v>
      </c>
      <c r="G11" s="106">
        <v>1.6670000000000001E-2</v>
      </c>
      <c r="H11" s="29">
        <f t="shared" si="0"/>
        <v>1625</v>
      </c>
    </row>
    <row r="12" spans="1:11" x14ac:dyDescent="0.25">
      <c r="A12" s="30" t="s">
        <v>32</v>
      </c>
      <c r="B12" s="31"/>
      <c r="C12" s="100">
        <v>2686</v>
      </c>
      <c r="D12" s="99"/>
      <c r="E12" s="16">
        <f>SUM(E3:E11)</f>
        <v>9742975</v>
      </c>
      <c r="F12" s="72"/>
      <c r="G12" s="67"/>
      <c r="H12" s="32">
        <f>SUM(H3:H11)</f>
        <v>390568</v>
      </c>
    </row>
    <row r="13" spans="1:11" x14ac:dyDescent="0.25">
      <c r="A13" s="33" t="s">
        <v>33</v>
      </c>
      <c r="B13" s="2"/>
      <c r="C13" s="35"/>
      <c r="D13" s="35"/>
      <c r="E13" s="35"/>
      <c r="F13" s="35"/>
      <c r="G13" s="35"/>
      <c r="H13" s="103">
        <v>35</v>
      </c>
      <c r="K13" s="107"/>
    </row>
    <row r="14" spans="1:11" x14ac:dyDescent="0.25">
      <c r="A14" s="33" t="s">
        <v>34</v>
      </c>
      <c r="B14" s="2"/>
      <c r="C14" s="35"/>
      <c r="D14" s="35"/>
      <c r="E14" s="35"/>
      <c r="F14" s="35"/>
      <c r="G14" s="35"/>
      <c r="H14" s="103">
        <f>H12*H13</f>
        <v>13669880</v>
      </c>
    </row>
    <row r="17" spans="1:8" x14ac:dyDescent="0.25">
      <c r="A17" s="1" t="s">
        <v>0</v>
      </c>
      <c r="B17" s="2"/>
      <c r="C17" s="111" t="s">
        <v>1</v>
      </c>
      <c r="D17" s="112"/>
      <c r="E17" s="112"/>
      <c r="F17" s="112"/>
      <c r="G17" s="112"/>
      <c r="H17" s="113"/>
    </row>
    <row r="18" spans="1:8" ht="42" customHeight="1" thickBot="1" x14ac:dyDescent="0.3">
      <c r="A18" s="3" t="s">
        <v>2</v>
      </c>
      <c r="B18" s="4" t="s">
        <v>3</v>
      </c>
      <c r="C18" s="5" t="s">
        <v>4</v>
      </c>
      <c r="D18" s="3" t="s">
        <v>5</v>
      </c>
      <c r="E18" s="3" t="s">
        <v>6</v>
      </c>
      <c r="F18" s="6" t="s">
        <v>7</v>
      </c>
      <c r="G18" s="6" t="s">
        <v>8</v>
      </c>
      <c r="H18" s="7" t="s">
        <v>9</v>
      </c>
    </row>
    <row r="19" spans="1:8" ht="26.25" thickBot="1" x14ac:dyDescent="0.3">
      <c r="A19" s="8" t="s">
        <v>10</v>
      </c>
      <c r="B19" s="9" t="s">
        <v>11</v>
      </c>
      <c r="C19" s="43">
        <v>2686</v>
      </c>
      <c r="D19" s="10">
        <v>280</v>
      </c>
      <c r="E19" s="11">
        <f t="shared" ref="E19:E27" si="2">C19*D19</f>
        <v>752080</v>
      </c>
      <c r="F19" s="12">
        <v>1.5</v>
      </c>
      <c r="G19" s="12">
        <f t="shared" ref="G19:G27" si="3">CONVERT(F19,"mn","hr")</f>
        <v>0.03</v>
      </c>
      <c r="H19" s="13">
        <f t="shared" ref="H19:H27" si="4">E19*G19</f>
        <v>22562</v>
      </c>
    </row>
    <row r="20" spans="1:8" x14ac:dyDescent="0.25">
      <c r="A20" s="14" t="s">
        <v>12</v>
      </c>
      <c r="B20" s="15" t="s">
        <v>13</v>
      </c>
      <c r="C20" s="43">
        <v>2686</v>
      </c>
      <c r="D20" s="16">
        <v>380</v>
      </c>
      <c r="E20" s="17">
        <f t="shared" si="2"/>
        <v>1020680</v>
      </c>
      <c r="F20" s="18">
        <v>1</v>
      </c>
      <c r="G20" s="19">
        <f t="shared" si="3"/>
        <v>0.02</v>
      </c>
      <c r="H20" s="20">
        <f t="shared" si="4"/>
        <v>20414</v>
      </c>
    </row>
    <row r="21" spans="1:8" ht="25.5" x14ac:dyDescent="0.25">
      <c r="A21" s="14" t="s">
        <v>14</v>
      </c>
      <c r="B21" s="15" t="s">
        <v>15</v>
      </c>
      <c r="C21" s="44">
        <v>750</v>
      </c>
      <c r="D21" s="16">
        <v>12</v>
      </c>
      <c r="E21" s="21">
        <f t="shared" si="2"/>
        <v>9000</v>
      </c>
      <c r="F21" s="18">
        <f>7*60</f>
        <v>420</v>
      </c>
      <c r="G21" s="19">
        <f t="shared" si="3"/>
        <v>7</v>
      </c>
      <c r="H21" s="20">
        <f t="shared" si="4"/>
        <v>63000</v>
      </c>
    </row>
    <row r="22" spans="1:8" ht="25.5" x14ac:dyDescent="0.25">
      <c r="A22" s="14" t="s">
        <v>16</v>
      </c>
      <c r="B22" s="15" t="s">
        <v>17</v>
      </c>
      <c r="C22" s="44">
        <v>2686</v>
      </c>
      <c r="D22" s="16">
        <v>35</v>
      </c>
      <c r="E22" s="21">
        <f t="shared" si="2"/>
        <v>94010</v>
      </c>
      <c r="F22" s="18">
        <v>30</v>
      </c>
      <c r="G22" s="19">
        <f t="shared" si="3"/>
        <v>0.5</v>
      </c>
      <c r="H22" s="20">
        <f t="shared" si="4"/>
        <v>47005</v>
      </c>
    </row>
    <row r="23" spans="1:8" x14ac:dyDescent="0.25">
      <c r="A23" s="14" t="s">
        <v>18</v>
      </c>
      <c r="B23" s="15" t="s">
        <v>19</v>
      </c>
      <c r="C23" s="44"/>
      <c r="D23" s="16"/>
      <c r="E23" s="21">
        <f t="shared" si="2"/>
        <v>0</v>
      </c>
      <c r="F23" s="18"/>
      <c r="G23" s="19">
        <f t="shared" si="3"/>
        <v>0</v>
      </c>
      <c r="H23" s="20">
        <f t="shared" si="4"/>
        <v>0</v>
      </c>
    </row>
    <row r="24" spans="1:8" x14ac:dyDescent="0.25">
      <c r="A24" s="14" t="s">
        <v>20</v>
      </c>
      <c r="B24" s="15" t="s">
        <v>21</v>
      </c>
      <c r="C24" s="44"/>
      <c r="D24" s="16"/>
      <c r="E24" s="21">
        <f t="shared" si="2"/>
        <v>0</v>
      </c>
      <c r="F24" s="18"/>
      <c r="G24" s="19">
        <f t="shared" si="3"/>
        <v>0</v>
      </c>
      <c r="H24" s="20">
        <f t="shared" si="4"/>
        <v>0</v>
      </c>
    </row>
    <row r="25" spans="1:8" x14ac:dyDescent="0.25">
      <c r="A25" s="14" t="s">
        <v>22</v>
      </c>
      <c r="B25" s="22" t="s">
        <v>23</v>
      </c>
      <c r="C25" s="68">
        <v>2686</v>
      </c>
      <c r="D25" s="23">
        <v>1</v>
      </c>
      <c r="E25" s="24">
        <f t="shared" si="2"/>
        <v>2686</v>
      </c>
      <c r="F25" s="23">
        <f>16*60</f>
        <v>960</v>
      </c>
      <c r="G25" s="19">
        <f t="shared" si="3"/>
        <v>16</v>
      </c>
      <c r="H25" s="20">
        <f t="shared" si="4"/>
        <v>42976</v>
      </c>
    </row>
    <row r="26" spans="1:8" x14ac:dyDescent="0.25">
      <c r="A26" s="25" t="s">
        <v>26</v>
      </c>
      <c r="B26" s="26" t="s">
        <v>27</v>
      </c>
      <c r="C26" s="66">
        <v>431</v>
      </c>
      <c r="D26" s="27">
        <v>1</v>
      </c>
      <c r="E26" s="21">
        <f t="shared" si="2"/>
        <v>431</v>
      </c>
      <c r="F26" s="27">
        <f>8*60</f>
        <v>480</v>
      </c>
      <c r="G26" s="19">
        <f t="shared" si="3"/>
        <v>8</v>
      </c>
      <c r="H26" s="20">
        <f t="shared" si="4"/>
        <v>3448</v>
      </c>
    </row>
    <row r="27" spans="1:8" x14ac:dyDescent="0.25">
      <c r="A27" s="25" t="s">
        <v>28</v>
      </c>
      <c r="B27" s="26" t="s">
        <v>29</v>
      </c>
      <c r="C27" s="66">
        <v>431</v>
      </c>
      <c r="D27" s="27">
        <v>1</v>
      </c>
      <c r="E27" s="17">
        <f t="shared" si="2"/>
        <v>431</v>
      </c>
      <c r="F27" s="27">
        <f>8*60</f>
        <v>480</v>
      </c>
      <c r="G27" s="28">
        <f t="shared" si="3"/>
        <v>8</v>
      </c>
      <c r="H27" s="29">
        <f t="shared" si="4"/>
        <v>3448</v>
      </c>
    </row>
    <row r="28" spans="1:8" ht="15.75" thickBot="1" x14ac:dyDescent="0.3">
      <c r="A28" s="57" t="s">
        <v>30</v>
      </c>
      <c r="B28" s="87" t="s">
        <v>31</v>
      </c>
      <c r="C28" s="88"/>
      <c r="D28" s="89"/>
      <c r="E28" s="90">
        <v>0</v>
      </c>
      <c r="F28" s="89"/>
      <c r="G28" s="91">
        <v>0</v>
      </c>
      <c r="H28" s="92">
        <v>0</v>
      </c>
    </row>
    <row r="29" spans="1:8" x14ac:dyDescent="0.25">
      <c r="A29" s="83" t="s">
        <v>87</v>
      </c>
      <c r="B29" s="76"/>
      <c r="C29" s="84">
        <v>2686</v>
      </c>
      <c r="D29" s="82"/>
      <c r="E29" s="120">
        <f>SUM(E19:E28)</f>
        <v>1879318</v>
      </c>
      <c r="F29" s="77"/>
      <c r="G29" s="85"/>
      <c r="H29" s="86">
        <f>SUM(H19:H28)</f>
        <v>202853</v>
      </c>
    </row>
    <row r="30" spans="1:8" x14ac:dyDescent="0.25">
      <c r="A30" s="73"/>
      <c r="B30" s="74"/>
      <c r="C30" s="79"/>
      <c r="D30" s="80"/>
      <c r="E30" s="81"/>
      <c r="F30" s="114" t="s">
        <v>89</v>
      </c>
      <c r="G30" s="114"/>
      <c r="H30" s="102">
        <f>SUM(H29*35)</f>
        <v>7099855</v>
      </c>
    </row>
    <row r="31" spans="1:8" x14ac:dyDescent="0.25">
      <c r="A31" s="30" t="s">
        <v>88</v>
      </c>
      <c r="B31" s="74"/>
      <c r="C31" s="79"/>
      <c r="D31" s="80"/>
      <c r="E31" s="81"/>
      <c r="F31" s="78"/>
      <c r="G31" s="75"/>
      <c r="H31" s="94"/>
    </row>
    <row r="32" spans="1:8" ht="36.6" customHeight="1" thickBot="1" x14ac:dyDescent="0.3">
      <c r="A32" s="57" t="s">
        <v>24</v>
      </c>
      <c r="B32" s="87" t="s">
        <v>25</v>
      </c>
      <c r="C32" s="93">
        <v>1600000</v>
      </c>
      <c r="D32" s="89">
        <v>1</v>
      </c>
      <c r="E32" s="90">
        <f>C32*D32</f>
        <v>1600000</v>
      </c>
      <c r="F32" s="89">
        <v>5</v>
      </c>
      <c r="G32" s="91">
        <f>CONVERT(F32,"mn","hr")</f>
        <v>0.08</v>
      </c>
      <c r="H32" s="92">
        <f>E32*G32</f>
        <v>128000</v>
      </c>
    </row>
    <row r="33" spans="1:8" x14ac:dyDescent="0.25">
      <c r="A33" s="33" t="s">
        <v>86</v>
      </c>
      <c r="B33" s="2"/>
      <c r="C33" s="71"/>
      <c r="D33" s="35"/>
      <c r="E33" s="69"/>
      <c r="F33" s="115" t="s">
        <v>90</v>
      </c>
      <c r="G33" s="116"/>
      <c r="H33" s="103">
        <f>SUM(H32*20)</f>
        <v>2560000</v>
      </c>
    </row>
    <row r="34" spans="1:8" x14ac:dyDescent="0.25">
      <c r="A34" s="33" t="s">
        <v>34</v>
      </c>
      <c r="B34" s="2"/>
      <c r="C34" s="34"/>
      <c r="D34" s="35"/>
      <c r="E34" s="70"/>
      <c r="F34" s="35"/>
      <c r="G34" s="35"/>
      <c r="H34" s="95">
        <f>SUM(H30+H33)</f>
        <v>9659855</v>
      </c>
    </row>
    <row r="35" spans="1:8" x14ac:dyDescent="0.25">
      <c r="B35" s="36"/>
      <c r="G35" s="37"/>
    </row>
    <row r="36" spans="1:8" x14ac:dyDescent="0.25">
      <c r="B36" s="36"/>
      <c r="G36" s="37"/>
    </row>
    <row r="37" spans="1:8" x14ac:dyDescent="0.25">
      <c r="B37" s="36"/>
      <c r="G37" s="37"/>
    </row>
    <row r="38" spans="1:8" x14ac:dyDescent="0.25">
      <c r="B38" s="36"/>
      <c r="G38" s="37"/>
    </row>
    <row r="39" spans="1:8" x14ac:dyDescent="0.25">
      <c r="A39" s="1" t="s">
        <v>35</v>
      </c>
      <c r="B39" s="38"/>
      <c r="C39" s="117" t="s">
        <v>1</v>
      </c>
      <c r="D39" s="118"/>
      <c r="E39" s="118"/>
      <c r="F39" s="118"/>
      <c r="G39" s="118"/>
      <c r="H39" s="119"/>
    </row>
    <row r="40" spans="1:8" ht="27.75" thickBot="1" x14ac:dyDescent="0.3">
      <c r="A40" s="39" t="s">
        <v>2</v>
      </c>
      <c r="B40" s="40" t="s">
        <v>3</v>
      </c>
      <c r="C40" s="5" t="s">
        <v>4</v>
      </c>
      <c r="D40" s="3" t="s">
        <v>5</v>
      </c>
      <c r="E40" s="3" t="s">
        <v>6</v>
      </c>
      <c r="F40" s="6" t="s">
        <v>7</v>
      </c>
      <c r="G40" s="6" t="s">
        <v>8</v>
      </c>
      <c r="H40" s="7" t="s">
        <v>9</v>
      </c>
    </row>
    <row r="41" spans="1:8" x14ac:dyDescent="0.25">
      <c r="A41" s="41" t="s">
        <v>36</v>
      </c>
      <c r="B41" s="42" t="s">
        <v>37</v>
      </c>
      <c r="C41" s="43"/>
      <c r="D41" s="10"/>
      <c r="E41" s="11">
        <f>C41*D41</f>
        <v>0</v>
      </c>
      <c r="F41" s="12"/>
      <c r="G41" s="12">
        <f>CONVERT(F41,"mn","hr")</f>
        <v>0</v>
      </c>
      <c r="H41" s="13">
        <f>E41*G41</f>
        <v>0</v>
      </c>
    </row>
    <row r="42" spans="1:8" x14ac:dyDescent="0.25">
      <c r="A42" s="14" t="s">
        <v>38</v>
      </c>
      <c r="B42" s="15" t="s">
        <v>39</v>
      </c>
      <c r="C42" s="44"/>
      <c r="D42" s="16"/>
      <c r="E42" s="17">
        <f>C42*D42</f>
        <v>0</v>
      </c>
      <c r="F42" s="18"/>
      <c r="G42" s="19">
        <f>CONVERT(F42,"mn","hr")</f>
        <v>0</v>
      </c>
      <c r="H42" s="20">
        <f>E42*G42</f>
        <v>0</v>
      </c>
    </row>
    <row r="43" spans="1:8" x14ac:dyDescent="0.25">
      <c r="A43" s="14" t="s">
        <v>40</v>
      </c>
      <c r="B43" s="45"/>
      <c r="C43" s="46">
        <v>40</v>
      </c>
      <c r="D43" s="23">
        <v>100</v>
      </c>
      <c r="E43" s="21">
        <f>C43*D43</f>
        <v>4000</v>
      </c>
      <c r="F43" s="23">
        <v>45</v>
      </c>
      <c r="G43" s="19">
        <f>CONVERT(F43,"mn","hr")</f>
        <v>0.75</v>
      </c>
      <c r="H43" s="20">
        <f>E43*G43</f>
        <v>3000</v>
      </c>
    </row>
    <row r="44" spans="1:8" x14ac:dyDescent="0.25">
      <c r="A44" s="30" t="s">
        <v>32</v>
      </c>
      <c r="B44" s="47"/>
      <c r="C44" s="48">
        <v>40</v>
      </c>
      <c r="D44" s="101"/>
      <c r="E44" s="48">
        <f>SUM(E41:E43)</f>
        <v>4000</v>
      </c>
      <c r="F44" s="96"/>
      <c r="G44" s="85"/>
      <c r="H44" s="32">
        <f>SUM(H41:H43)</f>
        <v>3000</v>
      </c>
    </row>
    <row r="45" spans="1:8" x14ac:dyDescent="0.25">
      <c r="A45" s="33" t="s">
        <v>33</v>
      </c>
      <c r="B45" s="49"/>
      <c r="C45" s="34"/>
      <c r="D45" s="34"/>
      <c r="E45" s="34"/>
      <c r="F45" s="34"/>
      <c r="G45" s="50"/>
      <c r="H45" s="103">
        <v>35</v>
      </c>
    </row>
    <row r="46" spans="1:8" x14ac:dyDescent="0.25">
      <c r="A46" s="33" t="s">
        <v>34</v>
      </c>
      <c r="B46" s="49"/>
      <c r="C46" s="34"/>
      <c r="D46" s="34"/>
      <c r="E46" s="34"/>
      <c r="F46" s="34"/>
      <c r="G46" s="50"/>
      <c r="H46" s="103">
        <f>H44*H45</f>
        <v>105000</v>
      </c>
    </row>
    <row r="47" spans="1:8" x14ac:dyDescent="0.25">
      <c r="B47" s="36"/>
      <c r="G47" s="37"/>
    </row>
    <row r="48" spans="1:8" x14ac:dyDescent="0.25">
      <c r="B48" s="36"/>
      <c r="G48" s="37"/>
    </row>
    <row r="49" spans="1:10" x14ac:dyDescent="0.25">
      <c r="A49" s="1" t="s">
        <v>41</v>
      </c>
      <c r="B49" s="38"/>
      <c r="C49" s="117" t="s">
        <v>1</v>
      </c>
      <c r="D49" s="118"/>
      <c r="E49" s="118"/>
      <c r="F49" s="118"/>
      <c r="G49" s="118"/>
      <c r="H49" s="119"/>
    </row>
    <row r="50" spans="1:10" ht="27.75" thickBot="1" x14ac:dyDescent="0.3">
      <c r="A50" s="51" t="s">
        <v>2</v>
      </c>
      <c r="B50" s="4" t="s">
        <v>3</v>
      </c>
      <c r="C50" s="5" t="s">
        <v>4</v>
      </c>
      <c r="D50" s="3" t="s">
        <v>5</v>
      </c>
      <c r="E50" s="3" t="s">
        <v>6</v>
      </c>
      <c r="F50" s="6" t="s">
        <v>7</v>
      </c>
      <c r="G50" s="6" t="s">
        <v>8</v>
      </c>
      <c r="H50" s="7" t="s">
        <v>9</v>
      </c>
    </row>
    <row r="51" spans="1:10" ht="56.25" customHeight="1" thickBot="1" x14ac:dyDescent="0.3">
      <c r="A51" s="52" t="s">
        <v>42</v>
      </c>
      <c r="B51" s="9" t="s">
        <v>43</v>
      </c>
      <c r="C51" s="43">
        <v>2686</v>
      </c>
      <c r="D51" s="10">
        <v>160</v>
      </c>
      <c r="E51" s="11">
        <f t="shared" ref="E51:E61" si="5">C51*D51</f>
        <v>429760</v>
      </c>
      <c r="F51" s="12">
        <v>1</v>
      </c>
      <c r="G51" s="12">
        <f t="shared" ref="G51:G61" si="6">CONVERT(F51,"mn","hr")</f>
        <v>0.02</v>
      </c>
      <c r="H51" s="13">
        <f t="shared" ref="H51:H61" si="7">E51*G51</f>
        <v>8595</v>
      </c>
    </row>
    <row r="52" spans="1:10" ht="15.75" thickBot="1" x14ac:dyDescent="0.3">
      <c r="A52" s="14" t="s">
        <v>44</v>
      </c>
      <c r="B52" s="15" t="s">
        <v>45</v>
      </c>
      <c r="C52" s="43">
        <v>2686</v>
      </c>
      <c r="D52" s="16">
        <v>810</v>
      </c>
      <c r="E52" s="17">
        <f t="shared" si="5"/>
        <v>2175660</v>
      </c>
      <c r="F52" s="18">
        <v>3</v>
      </c>
      <c r="G52" s="19">
        <f t="shared" si="6"/>
        <v>0.05</v>
      </c>
      <c r="H52" s="20">
        <f t="shared" si="7"/>
        <v>108783</v>
      </c>
      <c r="J52" s="107"/>
    </row>
    <row r="53" spans="1:10" ht="15.75" thickBot="1" x14ac:dyDescent="0.3">
      <c r="A53" s="14" t="s">
        <v>46</v>
      </c>
      <c r="B53" s="15" t="s">
        <v>47</v>
      </c>
      <c r="C53" s="43">
        <v>2686</v>
      </c>
      <c r="D53" s="16">
        <v>280</v>
      </c>
      <c r="E53" s="21">
        <f t="shared" si="5"/>
        <v>752080</v>
      </c>
      <c r="F53" s="18">
        <v>3</v>
      </c>
      <c r="G53" s="19">
        <f t="shared" si="6"/>
        <v>0.05</v>
      </c>
      <c r="H53" s="20">
        <f t="shared" si="7"/>
        <v>37604</v>
      </c>
      <c r="J53" s="107"/>
    </row>
    <row r="54" spans="1:10" ht="25.5" x14ac:dyDescent="0.25">
      <c r="A54" s="14" t="s">
        <v>48</v>
      </c>
      <c r="B54" s="15" t="s">
        <v>49</v>
      </c>
      <c r="C54" s="43">
        <v>2686</v>
      </c>
      <c r="D54" s="16">
        <v>1</v>
      </c>
      <c r="E54" s="21">
        <f t="shared" si="5"/>
        <v>2686</v>
      </c>
      <c r="F54" s="18">
        <v>15</v>
      </c>
      <c r="G54" s="19">
        <f t="shared" si="6"/>
        <v>0.25</v>
      </c>
      <c r="H54" s="20">
        <f t="shared" si="7"/>
        <v>672</v>
      </c>
      <c r="J54" s="107"/>
    </row>
    <row r="55" spans="1:10" x14ac:dyDescent="0.25">
      <c r="A55" s="14" t="s">
        <v>50</v>
      </c>
      <c r="B55" s="15" t="s">
        <v>51</v>
      </c>
      <c r="C55" s="44">
        <v>20</v>
      </c>
      <c r="D55" s="16">
        <v>1</v>
      </c>
      <c r="E55" s="21">
        <f t="shared" si="5"/>
        <v>20</v>
      </c>
      <c r="F55" s="53">
        <f>20*60</f>
        <v>1200</v>
      </c>
      <c r="G55" s="19">
        <f t="shared" si="6"/>
        <v>20</v>
      </c>
      <c r="H55" s="20">
        <f t="shared" si="7"/>
        <v>400</v>
      </c>
    </row>
    <row r="56" spans="1:10" x14ac:dyDescent="0.25">
      <c r="A56" s="14" t="s">
        <v>52</v>
      </c>
      <c r="B56" s="15" t="s">
        <v>51</v>
      </c>
      <c r="C56" s="44">
        <v>2686</v>
      </c>
      <c r="D56" s="16">
        <v>1</v>
      </c>
      <c r="E56" s="21">
        <f t="shared" si="5"/>
        <v>2686</v>
      </c>
      <c r="F56" s="18">
        <f>5*60</f>
        <v>300</v>
      </c>
      <c r="G56" s="19">
        <f t="shared" si="6"/>
        <v>5</v>
      </c>
      <c r="H56" s="20">
        <f t="shared" si="7"/>
        <v>13430</v>
      </c>
    </row>
    <row r="57" spans="1:10" ht="25.5" x14ac:dyDescent="0.25">
      <c r="A57" s="14" t="s">
        <v>53</v>
      </c>
      <c r="B57" s="22" t="s">
        <v>54</v>
      </c>
      <c r="C57" s="44">
        <v>2686</v>
      </c>
      <c r="D57" s="21">
        <v>2500</v>
      </c>
      <c r="E57" s="24">
        <f t="shared" si="5"/>
        <v>6715000</v>
      </c>
      <c r="F57" s="23">
        <v>1</v>
      </c>
      <c r="G57" s="19">
        <f t="shared" si="6"/>
        <v>0.02</v>
      </c>
      <c r="H57" s="20">
        <f t="shared" si="7"/>
        <v>134300</v>
      </c>
    </row>
    <row r="58" spans="1:10" x14ac:dyDescent="0.25">
      <c r="A58" s="14" t="s">
        <v>55</v>
      </c>
      <c r="B58" s="22" t="s">
        <v>56</v>
      </c>
      <c r="C58" s="44">
        <v>2686</v>
      </c>
      <c r="D58" s="23">
        <v>12</v>
      </c>
      <c r="E58" s="21">
        <f t="shared" si="5"/>
        <v>32232</v>
      </c>
      <c r="F58" s="23">
        <v>15</v>
      </c>
      <c r="G58" s="19">
        <f t="shared" si="6"/>
        <v>0.25</v>
      </c>
      <c r="H58" s="20">
        <f t="shared" si="7"/>
        <v>8058</v>
      </c>
    </row>
    <row r="59" spans="1:10" x14ac:dyDescent="0.25">
      <c r="A59" s="25" t="s">
        <v>57</v>
      </c>
      <c r="B59" s="26" t="s">
        <v>58</v>
      </c>
      <c r="C59" s="44">
        <v>2686</v>
      </c>
      <c r="D59" s="27">
        <v>5</v>
      </c>
      <c r="E59" s="21">
        <f t="shared" si="5"/>
        <v>13430</v>
      </c>
      <c r="F59" s="27">
        <v>15</v>
      </c>
      <c r="G59" s="19">
        <f t="shared" si="6"/>
        <v>0.25</v>
      </c>
      <c r="H59" s="20">
        <f t="shared" si="7"/>
        <v>3358</v>
      </c>
    </row>
    <row r="60" spans="1:10" x14ac:dyDescent="0.25">
      <c r="A60" s="25" t="s">
        <v>59</v>
      </c>
      <c r="B60" s="26" t="s">
        <v>60</v>
      </c>
      <c r="C60" s="44">
        <v>2686</v>
      </c>
      <c r="D60" s="27">
        <v>200</v>
      </c>
      <c r="E60" s="17">
        <f t="shared" si="5"/>
        <v>537200</v>
      </c>
      <c r="F60" s="27">
        <v>1</v>
      </c>
      <c r="G60" s="28">
        <f t="shared" si="6"/>
        <v>0.02</v>
      </c>
      <c r="H60" s="29">
        <f t="shared" si="7"/>
        <v>10744</v>
      </c>
    </row>
    <row r="61" spans="1:10" x14ac:dyDescent="0.25">
      <c r="A61" s="14" t="s">
        <v>61</v>
      </c>
      <c r="B61" s="22" t="s">
        <v>62</v>
      </c>
      <c r="C61" s="44">
        <v>2686</v>
      </c>
      <c r="D61" s="23">
        <v>8</v>
      </c>
      <c r="E61" s="21">
        <f t="shared" si="5"/>
        <v>21488</v>
      </c>
      <c r="F61" s="23">
        <v>15</v>
      </c>
      <c r="G61" s="19">
        <f t="shared" si="6"/>
        <v>0.25</v>
      </c>
      <c r="H61" s="20">
        <f t="shared" si="7"/>
        <v>5372</v>
      </c>
    </row>
    <row r="62" spans="1:10" x14ac:dyDescent="0.25">
      <c r="A62" s="30" t="s">
        <v>32</v>
      </c>
      <c r="B62" s="31"/>
      <c r="C62" s="44">
        <v>2686</v>
      </c>
      <c r="D62" s="98"/>
      <c r="E62" s="48">
        <f>SUM(E51:E61)</f>
        <v>10682242</v>
      </c>
      <c r="F62" s="97"/>
      <c r="G62" s="67"/>
      <c r="H62" s="32">
        <f>SUM(H51:H61)</f>
        <v>331316</v>
      </c>
    </row>
    <row r="63" spans="1:10" x14ac:dyDescent="0.25">
      <c r="A63" s="33" t="s">
        <v>33</v>
      </c>
      <c r="B63" s="2"/>
      <c r="C63" s="34"/>
      <c r="D63" s="34"/>
      <c r="E63" s="54"/>
      <c r="F63" s="34"/>
      <c r="G63" s="50"/>
      <c r="H63" s="103">
        <v>35</v>
      </c>
    </row>
    <row r="64" spans="1:10" x14ac:dyDescent="0.25">
      <c r="A64" s="33" t="s">
        <v>34</v>
      </c>
      <c r="B64" s="2"/>
      <c r="C64" s="34"/>
      <c r="D64" s="34"/>
      <c r="E64" s="34"/>
      <c r="F64" s="34"/>
      <c r="G64" s="50"/>
      <c r="H64" s="103">
        <f>H62*H63</f>
        <v>11596060</v>
      </c>
    </row>
    <row r="65" spans="1:7" x14ac:dyDescent="0.25">
      <c r="B65" s="36"/>
      <c r="G65" s="37"/>
    </row>
    <row r="66" spans="1:7" x14ac:dyDescent="0.25">
      <c r="A66" s="55"/>
      <c r="B66" s="36"/>
      <c r="G66" s="37"/>
    </row>
    <row r="67" spans="1:7" ht="38.25" x14ac:dyDescent="0.25">
      <c r="A67" s="56" t="s">
        <v>63</v>
      </c>
      <c r="B67" s="14" t="s">
        <v>64</v>
      </c>
      <c r="C67" s="14" t="s">
        <v>65</v>
      </c>
      <c r="D67" s="14" t="s">
        <v>66</v>
      </c>
      <c r="G67" s="37"/>
    </row>
    <row r="68" spans="1:7" x14ac:dyDescent="0.25">
      <c r="A68" s="108" t="s">
        <v>67</v>
      </c>
      <c r="B68" s="108"/>
      <c r="C68" s="108"/>
      <c r="D68" s="108"/>
      <c r="G68" s="37"/>
    </row>
    <row r="69" spans="1:7" x14ac:dyDescent="0.25">
      <c r="A69" s="14" t="s">
        <v>68</v>
      </c>
      <c r="B69" s="16">
        <f>SUM(C12)</f>
        <v>2686</v>
      </c>
      <c r="C69" s="16">
        <f>E12</f>
        <v>9742975</v>
      </c>
      <c r="D69" s="16">
        <f>H12</f>
        <v>390568</v>
      </c>
      <c r="G69" s="37"/>
    </row>
    <row r="70" spans="1:7" x14ac:dyDescent="0.25">
      <c r="A70" s="14" t="s">
        <v>0</v>
      </c>
      <c r="B70" s="16">
        <f>SUM(C29)</f>
        <v>2686</v>
      </c>
      <c r="C70" s="16">
        <f>E29</f>
        <v>1879318</v>
      </c>
      <c r="D70" s="16">
        <f>H29</f>
        <v>202853</v>
      </c>
      <c r="G70" s="37"/>
    </row>
    <row r="71" spans="1:7" x14ac:dyDescent="0.25">
      <c r="A71" s="14" t="s">
        <v>35</v>
      </c>
      <c r="B71" s="16">
        <f>SUM(C44)</f>
        <v>40</v>
      </c>
      <c r="C71" s="16">
        <f>E44</f>
        <v>4000</v>
      </c>
      <c r="D71" s="16">
        <f>H44</f>
        <v>3000</v>
      </c>
      <c r="G71" s="37"/>
    </row>
    <row r="72" spans="1:7" ht="15.75" thickBot="1" x14ac:dyDescent="0.3">
      <c r="A72" s="57" t="s">
        <v>41</v>
      </c>
      <c r="B72" s="58">
        <f>SUM(C62)</f>
        <v>2686</v>
      </c>
      <c r="C72" s="58">
        <f>E62</f>
        <v>10682242</v>
      </c>
      <c r="D72" s="58">
        <f>H62</f>
        <v>331316</v>
      </c>
      <c r="G72" s="37"/>
    </row>
    <row r="73" spans="1:7" x14ac:dyDescent="0.25">
      <c r="A73" s="109" t="s">
        <v>32</v>
      </c>
      <c r="B73" s="109"/>
      <c r="C73" s="59">
        <f>SUM(C69:C72)</f>
        <v>22308535</v>
      </c>
      <c r="D73" s="59">
        <f>SUM(D69:D72)</f>
        <v>927737</v>
      </c>
      <c r="G73" s="37"/>
    </row>
    <row r="74" spans="1:7" x14ac:dyDescent="0.25">
      <c r="A74" s="110" t="s">
        <v>69</v>
      </c>
      <c r="B74" s="110"/>
      <c r="C74" s="110"/>
      <c r="D74" s="110"/>
      <c r="G74" s="37"/>
    </row>
    <row r="75" spans="1:7" ht="15.75" thickBot="1" x14ac:dyDescent="0.3">
      <c r="A75" s="60" t="s">
        <v>0</v>
      </c>
      <c r="B75" s="61">
        <f>SUM(C32)</f>
        <v>1600000</v>
      </c>
      <c r="C75" s="61">
        <f>E32</f>
        <v>1600000</v>
      </c>
      <c r="D75" s="61">
        <f>H32</f>
        <v>128000</v>
      </c>
      <c r="G75" s="37"/>
    </row>
    <row r="76" spans="1:7" ht="15.75" thickTop="1" x14ac:dyDescent="0.25">
      <c r="A76" s="109" t="s">
        <v>70</v>
      </c>
      <c r="B76" s="109"/>
      <c r="C76" s="59">
        <f>SUM(C73+C75)</f>
        <v>23908535</v>
      </c>
      <c r="D76" s="59">
        <f>SUM(D73+D75)</f>
        <v>1055737</v>
      </c>
      <c r="F76" s="37"/>
    </row>
    <row r="78" spans="1:7" x14ac:dyDescent="0.25">
      <c r="B78" s="107"/>
      <c r="C78" s="107"/>
      <c r="D78" s="107"/>
    </row>
  </sheetData>
  <mergeCells count="10">
    <mergeCell ref="A68:D68"/>
    <mergeCell ref="A73:B73"/>
    <mergeCell ref="A74:D74"/>
    <mergeCell ref="A76:B76"/>
    <mergeCell ref="C1:H1"/>
    <mergeCell ref="C17:H17"/>
    <mergeCell ref="F30:G30"/>
    <mergeCell ref="F33:G33"/>
    <mergeCell ref="C39:H39"/>
    <mergeCell ref="C49:H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Proposed</vt:lpstr>
    </vt:vector>
  </TitlesOfParts>
  <Company>NCUA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Wolfgang, Dawn</dc:creator>
  <cp:lastModifiedBy>Rogers, Dacia A</cp:lastModifiedBy>
  <cp:lastPrinted>2019-12-31T18:33:11Z</cp:lastPrinted>
  <dcterms:created xsi:type="dcterms:W3CDTF">2016-11-07T20:40:36Z</dcterms:created>
  <dcterms:modified xsi:type="dcterms:W3CDTF">2026-08-03T10:49:57Z</dcterms:modified>
</cp:coreProperties>
</file>