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J:\Maryland\Riverdale\ITD\IMC\5.7 050 PRA\ICR ACTIVE\AC\AC 0036-0486 merger 2026\IMB\"/>
    </mc:Choice>
  </mc:AlternateContent>
  <xr:revisionPtr revIDLastSave="0" documentId="13_ncr:1_{D4F51754-F735-4FD1-B562-44FBF295923F}" xr6:coauthVersionLast="47" xr6:coauthVersionMax="47" xr10:uidLastSave="{00000000-0000-0000-0000-000000000000}"/>
  <bookViews>
    <workbookView xWindow="-20610" yWindow="-120" windowWidth="20730" windowHeight="11040" tabRatio="389" xr2:uid="{F38D79EA-36B0-400D-84E7-32D0B3AB86E3}"/>
  </bookViews>
  <sheets>
    <sheet name="APHIS 71" sheetId="1" r:id="rId1"/>
    <sheet name="IMB-ROCIS Calcs" sheetId="4" r:id="rId2"/>
    <sheet name="IMB-SS Q12-SOCC" sheetId="9" r:id="rId3"/>
    <sheet name="IMB-ICR Comp." sheetId="8" r:id="rId4"/>
  </sheets>
  <definedNames>
    <definedName name="_xlnm.Print_Area" localSheetId="1">'IMB-ROCIS Calcs'!$A$5:$F$45</definedName>
    <definedName name="_xlnm.Print_Area" localSheetId="2">'IMB-SS Q12-SOCC'!$A$1:$D$37</definedName>
    <definedName name="_xlnm.Print_Titles" localSheetId="0">'APHIS 71'!$12:$13</definedName>
    <definedName name="_xlnm.Print_Titles" localSheetId="3">'IMB-ICR Comp.'!$12:$13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9" i="4" l="1"/>
  <c r="D19" i="4"/>
  <c r="C19" i="4"/>
  <c r="B12" i="4"/>
  <c r="E6" i="4" l="1"/>
  <c r="B21" i="4"/>
  <c r="B20" i="4"/>
  <c r="B19" i="4"/>
  <c r="B18" i="4"/>
  <c r="B27" i="4"/>
  <c r="D27" i="4"/>
  <c r="C27" i="4"/>
  <c r="B29" i="4"/>
  <c r="B28" i="4"/>
  <c r="B26" i="4"/>
  <c r="D35" i="4"/>
  <c r="B34" i="4"/>
  <c r="B45" i="4"/>
  <c r="C35" i="4"/>
  <c r="B44" i="4"/>
  <c r="B37" i="4"/>
  <c r="B36" i="4"/>
  <c r="B35" i="4"/>
  <c r="B43" i="4"/>
  <c r="B42" i="4"/>
  <c r="C43" i="4"/>
  <c r="E43" i="4"/>
  <c r="E35" i="4"/>
  <c r="E27" i="4"/>
  <c r="E13" i="4"/>
  <c r="E12" i="4"/>
  <c r="E11" i="4"/>
  <c r="E10" i="4"/>
  <c r="E9" i="4"/>
  <c r="L6" i="1"/>
  <c r="E8" i="4"/>
  <c r="E7" i="4"/>
  <c r="L469" i="1"/>
  <c r="L468" i="1"/>
  <c r="L467" i="1"/>
  <c r="L466" i="1"/>
  <c r="L464" i="1"/>
  <c r="L463" i="1"/>
  <c r="L462" i="1"/>
  <c r="L461" i="1"/>
  <c r="L459" i="1"/>
  <c r="L458" i="1"/>
  <c r="L457" i="1"/>
  <c r="L456" i="1"/>
  <c r="L454" i="1"/>
  <c r="L453" i="1"/>
  <c r="L452" i="1"/>
  <c r="L451" i="1"/>
  <c r="L449" i="1"/>
  <c r="L448" i="1"/>
  <c r="L447" i="1"/>
  <c r="L446" i="1"/>
  <c r="L443" i="1"/>
  <c r="L442" i="1"/>
  <c r="L440" i="1"/>
  <c r="L439" i="1"/>
  <c r="L438" i="1"/>
  <c r="L437" i="1"/>
  <c r="L435" i="1"/>
  <c r="L434" i="1"/>
  <c r="L433" i="1"/>
  <c r="L432" i="1"/>
  <c r="L431" i="1"/>
  <c r="L430" i="1"/>
  <c r="L429" i="1"/>
  <c r="L428" i="1"/>
  <c r="L426" i="1"/>
  <c r="L425" i="1"/>
  <c r="L424" i="1"/>
  <c r="L423" i="1"/>
  <c r="L422" i="1"/>
  <c r="L421" i="1"/>
  <c r="L420" i="1"/>
  <c r="L419" i="1"/>
  <c r="L417" i="1"/>
  <c r="L416" i="1"/>
  <c r="L415" i="1"/>
  <c r="L414" i="1"/>
  <c r="L413" i="1"/>
  <c r="L412" i="1"/>
  <c r="L411" i="1"/>
  <c r="L410" i="1"/>
  <c r="L408" i="1"/>
  <c r="L407" i="1"/>
  <c r="L406" i="1"/>
  <c r="L405" i="1"/>
  <c r="L404" i="1"/>
  <c r="L403" i="1"/>
  <c r="L402" i="1"/>
  <c r="L401" i="1"/>
  <c r="L399" i="1"/>
  <c r="L398" i="1"/>
  <c r="L397" i="1"/>
  <c r="L396" i="1"/>
  <c r="L394" i="1"/>
  <c r="L393" i="1"/>
  <c r="L392" i="1"/>
  <c r="L391" i="1"/>
  <c r="L390" i="1"/>
  <c r="L389" i="1"/>
  <c r="L388" i="1"/>
  <c r="L387" i="1"/>
  <c r="L385" i="1"/>
  <c r="L384" i="1"/>
  <c r="L383" i="1"/>
  <c r="L382" i="1"/>
  <c r="L381" i="1"/>
  <c r="I381" i="1"/>
  <c r="L380" i="1"/>
  <c r="I380" i="1"/>
  <c r="L379" i="1"/>
  <c r="I379" i="1"/>
  <c r="L378" i="1"/>
  <c r="I378" i="1"/>
  <c r="L376" i="1"/>
  <c r="I376" i="1"/>
  <c r="L375" i="1"/>
  <c r="I375" i="1"/>
  <c r="L374" i="1"/>
  <c r="I374" i="1"/>
  <c r="L373" i="1"/>
  <c r="I373" i="1"/>
  <c r="L371" i="1"/>
  <c r="L370" i="1"/>
  <c r="L368" i="1"/>
  <c r="L367" i="1"/>
  <c r="L364" i="1"/>
  <c r="L362" i="1"/>
  <c r="L361" i="1"/>
  <c r="L360" i="1"/>
  <c r="L359" i="1"/>
  <c r="L358" i="1"/>
  <c r="L357" i="1"/>
  <c r="L356" i="1"/>
  <c r="L355" i="1"/>
  <c r="L353" i="1"/>
  <c r="L351" i="1"/>
  <c r="L350" i="1"/>
  <c r="L348" i="1"/>
  <c r="L347" i="1"/>
  <c r="L346" i="1"/>
  <c r="L345" i="1"/>
  <c r="L343" i="1"/>
  <c r="L342" i="1"/>
  <c r="I342" i="1"/>
  <c r="L341" i="1"/>
  <c r="I341" i="1"/>
  <c r="L340" i="1"/>
  <c r="I340" i="1"/>
  <c r="L339" i="1"/>
  <c r="I339" i="1"/>
  <c r="L337" i="1"/>
  <c r="L336" i="1"/>
  <c r="L335" i="1"/>
  <c r="L334" i="1"/>
  <c r="L333" i="1"/>
  <c r="L332" i="1"/>
  <c r="L331" i="1"/>
  <c r="L330" i="1"/>
  <c r="L328" i="1"/>
  <c r="L327" i="1"/>
  <c r="L326" i="1"/>
  <c r="L325" i="1"/>
  <c r="L323" i="1"/>
  <c r="L322" i="1"/>
  <c r="L321" i="1"/>
  <c r="L320" i="1"/>
  <c r="L319" i="1"/>
  <c r="L318" i="1"/>
  <c r="L317" i="1"/>
  <c r="L316" i="1"/>
  <c r="L314" i="1"/>
  <c r="L313" i="1"/>
  <c r="L312" i="1"/>
  <c r="L311" i="1"/>
  <c r="L310" i="1"/>
  <c r="L309" i="1"/>
  <c r="L308" i="1"/>
  <c r="L307" i="1"/>
  <c r="L305" i="1"/>
  <c r="L304" i="1"/>
  <c r="L303" i="1"/>
  <c r="L302" i="1"/>
  <c r="L301" i="1"/>
  <c r="L300" i="1"/>
  <c r="L299" i="1"/>
  <c r="L298" i="1"/>
  <c r="L296" i="1"/>
  <c r="L295" i="1"/>
  <c r="L294" i="1"/>
  <c r="L293" i="1"/>
  <c r="L292" i="1"/>
  <c r="L291" i="1"/>
  <c r="L290" i="1"/>
  <c r="L289" i="1"/>
  <c r="L283" i="1"/>
  <c r="L282" i="1"/>
  <c r="L281" i="1"/>
  <c r="L279" i="1"/>
  <c r="L278" i="1"/>
  <c r="L277" i="1"/>
  <c r="L275" i="1"/>
  <c r="L274" i="1"/>
  <c r="L273" i="1"/>
  <c r="L271" i="1"/>
  <c r="L270" i="1"/>
  <c r="L269" i="1"/>
  <c r="L267" i="1"/>
  <c r="L266" i="1"/>
  <c r="L265" i="1"/>
  <c r="L263" i="1"/>
  <c r="L261" i="1"/>
  <c r="L259" i="1"/>
  <c r="L258" i="1"/>
  <c r="L257" i="1"/>
  <c r="L256" i="1"/>
  <c r="L254" i="1"/>
  <c r="L253" i="1"/>
  <c r="L252" i="1"/>
  <c r="L251" i="1"/>
  <c r="L249" i="1"/>
  <c r="L248" i="1"/>
  <c r="L247" i="1"/>
  <c r="L246" i="1"/>
  <c r="L245" i="1"/>
  <c r="L244" i="1"/>
  <c r="L243" i="1"/>
  <c r="L242" i="1"/>
  <c r="L240" i="1"/>
  <c r="L239" i="1"/>
  <c r="L238" i="1"/>
  <c r="L237" i="1"/>
  <c r="L236" i="1"/>
  <c r="L235" i="1"/>
  <c r="L234" i="1"/>
  <c r="L233" i="1"/>
  <c r="L231" i="1"/>
  <c r="L227" i="1"/>
  <c r="L226" i="1"/>
  <c r="L224" i="1"/>
  <c r="L223" i="1"/>
  <c r="L222" i="1"/>
  <c r="L221" i="1"/>
  <c r="L220" i="1"/>
  <c r="L219" i="1"/>
  <c r="L218" i="1"/>
  <c r="L217" i="1"/>
  <c r="L215" i="1"/>
  <c r="L214" i="1"/>
  <c r="L213" i="1"/>
  <c r="L212" i="1"/>
  <c r="L211" i="1"/>
  <c r="L210" i="1"/>
  <c r="L209" i="1"/>
  <c r="L208" i="1"/>
  <c r="L206" i="1"/>
  <c r="L205" i="1"/>
  <c r="L204" i="1"/>
  <c r="L203" i="1"/>
  <c r="L202" i="1"/>
  <c r="L201" i="1"/>
  <c r="L200" i="1"/>
  <c r="L199" i="1"/>
  <c r="L197" i="1"/>
  <c r="L195" i="1"/>
  <c r="L194" i="1"/>
  <c r="L193" i="1"/>
  <c r="L192" i="1"/>
  <c r="L190" i="1"/>
  <c r="L189" i="1"/>
  <c r="L188" i="1"/>
  <c r="L187" i="1"/>
  <c r="L185" i="1"/>
  <c r="L184" i="1"/>
  <c r="L183" i="1"/>
  <c r="L182" i="1"/>
  <c r="L181" i="1"/>
  <c r="L180" i="1"/>
  <c r="L178" i="1"/>
  <c r="L177" i="1"/>
  <c r="L176" i="1"/>
  <c r="L175" i="1"/>
  <c r="L174" i="1"/>
  <c r="L173" i="1"/>
  <c r="L171" i="1"/>
  <c r="L170" i="1"/>
  <c r="L169" i="1"/>
  <c r="L168" i="1"/>
  <c r="L167" i="1"/>
  <c r="L166" i="1"/>
  <c r="L164" i="1"/>
  <c r="L163" i="1"/>
  <c r="L162" i="1"/>
  <c r="L161" i="1"/>
  <c r="L160" i="1"/>
  <c r="L159" i="1"/>
  <c r="L157" i="1"/>
  <c r="L156" i="1"/>
  <c r="L155" i="1"/>
  <c r="L154" i="1"/>
  <c r="L153" i="1"/>
  <c r="L152" i="1"/>
  <c r="L151" i="1"/>
  <c r="L150" i="1"/>
  <c r="L148" i="1"/>
  <c r="L147" i="1"/>
  <c r="L146" i="1"/>
  <c r="L145" i="1"/>
  <c r="L144" i="1"/>
  <c r="L143" i="1"/>
  <c r="L142" i="1"/>
  <c r="L141" i="1"/>
  <c r="L139" i="1"/>
  <c r="L138" i="1"/>
  <c r="L137" i="1"/>
  <c r="L136" i="1"/>
  <c r="L135" i="1"/>
  <c r="L134" i="1"/>
  <c r="L133" i="1"/>
  <c r="L132" i="1"/>
  <c r="L130" i="1"/>
  <c r="L129" i="1"/>
  <c r="L128" i="1"/>
  <c r="L127" i="1"/>
  <c r="L126" i="1"/>
  <c r="L125" i="1"/>
  <c r="L124" i="1"/>
  <c r="L123" i="1"/>
  <c r="L121" i="1"/>
  <c r="L120" i="1"/>
  <c r="L119" i="1"/>
  <c r="L118" i="1"/>
  <c r="L117" i="1"/>
  <c r="L116" i="1"/>
  <c r="L115" i="1"/>
  <c r="L114" i="1"/>
  <c r="L112" i="1"/>
  <c r="L111" i="1"/>
  <c r="L110" i="1"/>
  <c r="L109" i="1"/>
  <c r="L108" i="1"/>
  <c r="L107" i="1"/>
  <c r="L105" i="1"/>
  <c r="L104" i="1"/>
  <c r="L103" i="1"/>
  <c r="L102" i="1"/>
  <c r="L101" i="1"/>
  <c r="L100" i="1"/>
  <c r="L98" i="1"/>
  <c r="L97" i="1"/>
  <c r="L96" i="1"/>
  <c r="L95" i="1"/>
  <c r="L94" i="1"/>
  <c r="L93" i="1"/>
  <c r="L92" i="1"/>
  <c r="L91" i="1"/>
  <c r="L89" i="1"/>
  <c r="L88" i="1"/>
  <c r="L87" i="1"/>
  <c r="L86" i="1"/>
  <c r="L84" i="1"/>
  <c r="L82" i="1"/>
  <c r="L81" i="1"/>
  <c r="L80" i="1"/>
  <c r="L79" i="1"/>
  <c r="L77" i="1"/>
  <c r="L76" i="1"/>
  <c r="L75" i="1"/>
  <c r="L74" i="1"/>
  <c r="L72" i="1"/>
  <c r="L71" i="1"/>
  <c r="L70" i="1"/>
  <c r="L69" i="1"/>
  <c r="L66" i="1"/>
  <c r="L65" i="1"/>
  <c r="L63" i="1"/>
  <c r="L62" i="1"/>
  <c r="L61" i="1"/>
  <c r="L59" i="1"/>
  <c r="L58" i="1"/>
  <c r="L57" i="1"/>
  <c r="L56" i="1"/>
  <c r="L54" i="1"/>
  <c r="L53" i="1"/>
  <c r="L52" i="1"/>
  <c r="L50" i="1"/>
  <c r="L49" i="1"/>
  <c r="L48" i="1"/>
  <c r="L47" i="1"/>
  <c r="L45" i="1"/>
  <c r="L44" i="1"/>
  <c r="L43" i="1"/>
  <c r="L42" i="1"/>
  <c r="L5" i="1"/>
  <c r="B9" i="4" s="1"/>
  <c r="L40" i="1"/>
  <c r="L39" i="1"/>
  <c r="L38" i="1"/>
  <c r="L37" i="1"/>
  <c r="L35" i="1"/>
  <c r="L34" i="1"/>
  <c r="L33" i="1"/>
  <c r="L32" i="1"/>
  <c r="L30" i="1"/>
  <c r="L29" i="1"/>
  <c r="L28" i="1"/>
  <c r="L27" i="1"/>
  <c r="L25" i="1"/>
  <c r="L24" i="1"/>
  <c r="L23" i="1"/>
  <c r="L22" i="1"/>
  <c r="L20" i="1"/>
  <c r="L19" i="1"/>
  <c r="L18" i="1"/>
  <c r="L17" i="1"/>
  <c r="L15" i="1"/>
  <c r="L9" i="1" s="1"/>
  <c r="C20" i="9"/>
  <c r="C24" i="9" s="1"/>
  <c r="L10" i="8"/>
  <c r="L9" i="8"/>
  <c r="L8" i="8"/>
  <c r="L6" i="8"/>
  <c r="L5" i="8"/>
  <c r="P46" i="8"/>
  <c r="N46" i="8"/>
  <c r="T45" i="8"/>
  <c r="R45" i="8"/>
  <c r="P45" i="8"/>
  <c r="N45" i="8"/>
  <c r="L45" i="8"/>
  <c r="J45" i="8"/>
  <c r="O28" i="8"/>
  <c r="N28" i="8"/>
  <c r="M28" i="8"/>
  <c r="L28" i="8"/>
  <c r="P28" i="8" s="1"/>
  <c r="O27" i="8"/>
  <c r="N27" i="8"/>
  <c r="M27" i="8"/>
  <c r="L27" i="8"/>
  <c r="P27" i="8" s="1"/>
  <c r="P26" i="8"/>
  <c r="O26" i="8"/>
  <c r="N26" i="8"/>
  <c r="M26" i="8"/>
  <c r="L26" i="8"/>
  <c r="O25" i="8"/>
  <c r="N25" i="8"/>
  <c r="M25" i="8"/>
  <c r="L25" i="8"/>
  <c r="P25" i="8" s="1"/>
  <c r="O24" i="8"/>
  <c r="N24" i="8"/>
  <c r="M24" i="8"/>
  <c r="L24" i="8"/>
  <c r="P24" i="8" s="1"/>
  <c r="P23" i="8"/>
  <c r="O23" i="8"/>
  <c r="N23" i="8"/>
  <c r="M23" i="8"/>
  <c r="L23" i="8"/>
  <c r="O22" i="8"/>
  <c r="N22" i="8"/>
  <c r="M22" i="8"/>
  <c r="L22" i="8"/>
  <c r="P22" i="8" s="1"/>
  <c r="O21" i="8"/>
  <c r="N21" i="8"/>
  <c r="M21" i="8"/>
  <c r="L21" i="8"/>
  <c r="P21" i="8" s="1"/>
  <c r="P20" i="8"/>
  <c r="O20" i="8"/>
  <c r="N20" i="8"/>
  <c r="M20" i="8"/>
  <c r="L20" i="8"/>
  <c r="O19" i="8"/>
  <c r="N19" i="8"/>
  <c r="M19" i="8"/>
  <c r="L19" i="8"/>
  <c r="P19" i="8" s="1"/>
  <c r="O18" i="8"/>
  <c r="N18" i="8"/>
  <c r="M18" i="8"/>
  <c r="L18" i="8"/>
  <c r="P18" i="8" s="1"/>
  <c r="P17" i="8"/>
  <c r="O17" i="8"/>
  <c r="N17" i="8"/>
  <c r="M17" i="8"/>
  <c r="L17" i="8"/>
  <c r="O34" i="8"/>
  <c r="N34" i="8"/>
  <c r="M34" i="8"/>
  <c r="L34" i="8"/>
  <c r="P34" i="8" s="1"/>
  <c r="O33" i="8"/>
  <c r="N33" i="8"/>
  <c r="M33" i="8"/>
  <c r="L33" i="8"/>
  <c r="P33" i="8" s="1"/>
  <c r="O32" i="8"/>
  <c r="N32" i="8"/>
  <c r="M32" i="8"/>
  <c r="L32" i="8"/>
  <c r="P32" i="8" s="1"/>
  <c r="O31" i="8"/>
  <c r="N31" i="8"/>
  <c r="M31" i="8"/>
  <c r="L31" i="8"/>
  <c r="P31" i="8" s="1"/>
  <c r="O30" i="8"/>
  <c r="N30" i="8"/>
  <c r="M30" i="8"/>
  <c r="L30" i="8"/>
  <c r="P30" i="8" s="1"/>
  <c r="P29" i="8"/>
  <c r="O29" i="8"/>
  <c r="N29" i="8"/>
  <c r="M29" i="8"/>
  <c r="L29" i="8"/>
  <c r="B8" i="1"/>
  <c r="O11" i="4"/>
  <c r="O10" i="4"/>
  <c r="O9" i="4"/>
  <c r="N11" i="4"/>
  <c r="N10" i="4"/>
  <c r="N9" i="4"/>
  <c r="M11" i="4"/>
  <c r="L11" i="4"/>
  <c r="L10" i="4"/>
  <c r="L9" i="4"/>
  <c r="K11" i="4"/>
  <c r="L8" i="1" l="1"/>
  <c r="M14" i="8"/>
  <c r="O15" i="8"/>
  <c r="O16" i="8"/>
  <c r="O35" i="8"/>
  <c r="O36" i="8"/>
  <c r="O37" i="8"/>
  <c r="O38" i="8"/>
  <c r="O39" i="8"/>
  <c r="O40" i="8"/>
  <c r="O41" i="8"/>
  <c r="O42" i="8"/>
  <c r="O43" i="8"/>
  <c r="O44" i="8"/>
  <c r="O14" i="8"/>
  <c r="N15" i="8"/>
  <c r="N16" i="8"/>
  <c r="N35" i="8"/>
  <c r="N36" i="8"/>
  <c r="N37" i="8"/>
  <c r="N38" i="8"/>
  <c r="N39" i="8"/>
  <c r="N40" i="8"/>
  <c r="N41" i="8"/>
  <c r="N42" i="8"/>
  <c r="N43" i="8"/>
  <c r="N44" i="8"/>
  <c r="N14" i="8"/>
  <c r="K18" i="4"/>
  <c r="M18" i="4" l="1"/>
  <c r="H44" i="4"/>
  <c r="B16" i="4"/>
  <c r="K15" i="4" s="1"/>
  <c r="L44" i="8"/>
  <c r="P44" i="8" s="1"/>
  <c r="M44" i="8"/>
  <c r="H20" i="4"/>
  <c r="H19" i="4"/>
  <c r="H28" i="4"/>
  <c r="H27" i="4"/>
  <c r="D43" i="4"/>
  <c r="H43" i="4" s="1"/>
  <c r="K42" i="4"/>
  <c r="M42" i="4" s="1"/>
  <c r="H36" i="4"/>
  <c r="H35" i="4"/>
  <c r="K34" i="4"/>
  <c r="M34" i="4" s="1"/>
  <c r="H10" i="4" l="1"/>
  <c r="K26" i="4"/>
  <c r="K9" i="4" s="1"/>
  <c r="H11" i="4"/>
  <c r="B40" i="4"/>
  <c r="K39" i="4" s="1"/>
  <c r="M26" i="4" l="1"/>
  <c r="M9" i="4" s="1"/>
  <c r="B32" i="4"/>
  <c r="K31" i="4" s="1"/>
  <c r="B24" i="4"/>
  <c r="K23" i="4" s="1"/>
  <c r="L15" i="8"/>
  <c r="P15" i="8" s="1"/>
  <c r="M15" i="8"/>
  <c r="L16" i="8"/>
  <c r="P16" i="8" s="1"/>
  <c r="M16" i="8"/>
  <c r="L35" i="8"/>
  <c r="P35" i="8" s="1"/>
  <c r="M35" i="8"/>
  <c r="L36" i="8"/>
  <c r="P36" i="8" s="1"/>
  <c r="M36" i="8"/>
  <c r="L37" i="8"/>
  <c r="P37" i="8" s="1"/>
  <c r="M37" i="8"/>
  <c r="L38" i="8"/>
  <c r="P38" i="8" s="1"/>
  <c r="M38" i="8"/>
  <c r="L39" i="8"/>
  <c r="P39" i="8" s="1"/>
  <c r="M39" i="8"/>
  <c r="L40" i="8"/>
  <c r="P40" i="8" s="1"/>
  <c r="M40" i="8"/>
  <c r="L41" i="8"/>
  <c r="P41" i="8" s="1"/>
  <c r="M41" i="8"/>
  <c r="L42" i="8"/>
  <c r="P42" i="8" s="1"/>
  <c r="M42" i="8"/>
  <c r="L43" i="8"/>
  <c r="P43" i="8" s="1"/>
  <c r="M43" i="8"/>
  <c r="L14" i="8"/>
  <c r="P14" i="8" l="1"/>
  <c r="K6" i="4"/>
  <c r="O5" i="8" l="1"/>
  <c r="P5" i="8" s="1"/>
  <c r="B17" i="4"/>
  <c r="C23" i="9" l="1"/>
  <c r="C25" i="9" s="1"/>
  <c r="C27" i="9" s="1"/>
  <c r="H42" i="4"/>
  <c r="H26" i="4"/>
  <c r="H34" i="4"/>
  <c r="L10" i="1" l="1"/>
  <c r="H29" i="4"/>
  <c r="K27" i="4" s="1"/>
  <c r="M27" i="4" s="1"/>
  <c r="H45" i="4"/>
  <c r="K43" i="4" s="1"/>
  <c r="M43" i="4" s="1"/>
  <c r="H37" i="4"/>
  <c r="K35" i="4" s="1"/>
  <c r="M35" i="4" s="1"/>
  <c r="H18" i="4"/>
  <c r="B25" i="4"/>
  <c r="E14" i="4"/>
  <c r="B41" i="4"/>
  <c r="B33" i="4"/>
  <c r="H9" i="4" l="1"/>
  <c r="H12" i="4" s="1"/>
  <c r="H21" i="4"/>
  <c r="K19" i="4" s="1"/>
  <c r="M19" i="4" l="1"/>
  <c r="M10" i="4" s="1"/>
  <c r="K10" i="4"/>
  <c r="B11" i="4"/>
  <c r="B13" i="4" l="1"/>
  <c r="B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Ford, SaMonia - MRP-APHIS</author>
    <author>tc={8FF23B45-4C83-4525-B6E5-96AC51A8D22E}</author>
    <author>tc={BE46850E-89A5-481A-982A-3C3F6CC1DE86}</author>
    <author>tc={8A06903C-F07E-425D-849B-C79C28C993E7}</author>
    <author>tc={8994D013-8982-47A0-B3FD-B33430C3FE24}</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 ref="A41" authorId="1" shapeId="0" xr:uid="{497F1765-FD78-4AAF-92D3-7FB6001E0330}">
      <text>
        <r>
          <rPr>
            <b/>
            <sz val="9"/>
            <color indexed="81"/>
            <rFont val="Tahoma"/>
            <family val="2"/>
          </rPr>
          <t>Ford, SaMonia - MRP-APHIS:</t>
        </r>
        <r>
          <rPr>
            <sz val="9"/>
            <color indexed="81"/>
            <rFont val="Tahoma"/>
            <family val="2"/>
          </rPr>
          <t xml:space="preserve">
Form name changed</t>
        </r>
      </text>
    </comment>
    <comment ref="A55" authorId="2" shapeId="0" xr:uid="{8FF23B45-4C83-4525-B6E5-96AC51A8D22E}">
      <text>
        <t>[Threaded comment]
Your version of Excel allows you to read this threaded comment; however, any edits to it will get removed if the file is opened in a newer version of Excel. Learn more: https://go.microsoft.com/fwlink/?linkid=870924
Comment:
    Duplicate entry??</t>
      </text>
    </comment>
    <comment ref="A68" authorId="3" shapeId="0" xr:uid="{BE46850E-89A5-481A-982A-3C3F6CC1DE86}">
      <text>
        <t>[Threaded comment]
Your version of Excel allows you to read this threaded comment; however, any edits to it will get removed if the file is opened in a newer version of Excel. Learn more: https://go.microsoft.com/fwlink/?linkid=870924
Comment:
    Form name changed. Split per regs</t>
      </text>
    </comment>
    <comment ref="A73" authorId="4" shapeId="0" xr:uid="{8A06903C-F07E-425D-849B-C79C28C993E7}">
      <text>
        <t>[Threaded comment]
Your version of Excel allows you to read this threaded comment; however, any edits to it will get removed if the file is opened in a newer version of Excel. Learn more: https://go.microsoft.com/fwlink/?linkid=870924
Comment:
    Form name changed. Split per reg.</t>
      </text>
    </comment>
    <comment ref="A78" authorId="5" shapeId="0" xr:uid="{8994D013-8982-47A0-B3FD-B33430C3FE24}">
      <text>
        <t>[Threaded comment]
Your version of Excel allows you to read this threaded comment; however, any edits to it will get removed if the file is opened in a newer version of Excel. Learn more: https://go.microsoft.com/fwlink/?linkid=870924
Comment:
    No longer reg requirement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6982188-F251-4802-BDB1-18C89458047F}">
      <text>
        <r>
          <rPr>
            <sz val="9"/>
            <color indexed="81"/>
            <rFont val="Tahoma"/>
            <family val="2"/>
          </rPr>
          <t>Due to section 508 accessibility, do not merge cells.  If the ICR title requires more space then allowed, key in additional words of the title in row 3.</t>
        </r>
      </text>
    </comment>
    <comment ref="A5" authorId="0" shapeId="0" xr:uid="{CAC20EA3-5A1B-4EBE-8693-89E6D750E129}">
      <text>
        <r>
          <rPr>
            <sz val="9"/>
            <color indexed="81"/>
            <rFont val="Tahoma"/>
            <family val="2"/>
          </rPr>
          <t>Enter one:
-Proposed rule
-Final rule
-New ICR
-Renewal
-Reinstatement</t>
        </r>
      </text>
    </comment>
    <comment ref="K5" authorId="0" shapeId="0" xr:uid="{288FCBA3-E67C-4F20-8A95-F0720DD179EC}">
      <text>
        <r>
          <rPr>
            <sz val="9"/>
            <color indexed="81"/>
            <rFont val="Tahoma"/>
            <family val="2"/>
          </rPr>
          <t>This is the sum of Activities, Column , filtered to capture only first occurences as marked in Activitiy Description, Part II Column G.</t>
        </r>
      </text>
    </comment>
    <comment ref="K6" authorId="0" shapeId="0" xr:uid="{02A99E92-BB13-4108-B451-44D8CFCD3D36}">
      <text>
        <r>
          <rPr>
            <sz val="9"/>
            <color indexed="81"/>
            <rFont val="Tahoma"/>
            <family val="2"/>
          </rPr>
          <t>This is the sum of all entries in Part II, Column J.</t>
        </r>
      </text>
    </comment>
    <comment ref="K7" authorId="0" shapeId="0" xr:uid="{5C75C1DB-B09D-4F61-A182-9D0B745F8215}">
      <text>
        <r>
          <rPr>
            <sz val="9"/>
            <color indexed="81"/>
            <rFont val="Tahoma"/>
            <family val="2"/>
          </rPr>
          <t>Enter the estimated percentage of total responses that are submitted electronically.</t>
        </r>
      </text>
    </comment>
    <comment ref="K8" authorId="0" shapeId="0" xr:uid="{B6C92460-2AA4-4361-8890-39BFDCDFD913}">
      <text>
        <r>
          <rPr>
            <sz val="9"/>
            <color indexed="81"/>
            <rFont val="Tahoma"/>
            <family val="2"/>
          </rPr>
          <t>Automatically calculates; Total Respondents X Total Annual Respondents</t>
        </r>
      </text>
    </comment>
    <comment ref="A9" authorId="0" shapeId="0" xr:uid="{D1083C61-9745-43DD-9DEC-7CA7D71CBF85}">
      <text>
        <r>
          <rPr>
            <sz val="9"/>
            <color indexed="81"/>
            <rFont val="Tahoma"/>
            <family val="2"/>
          </rPr>
          <t>Docket number assigned by RAD for 60-day public comment period Federal Register notice</t>
        </r>
      </text>
    </comment>
    <comment ref="K9" authorId="0" shapeId="0" xr:uid="{D20F1DBA-C9DA-4932-98AE-AF70E0D4D484}">
      <text>
        <r>
          <rPr>
            <sz val="9"/>
            <color indexed="81"/>
            <rFont val="Tahoma"/>
            <family val="2"/>
          </rPr>
          <t>This is the sum of all entries, Section II Column L</t>
        </r>
      </text>
    </comment>
    <comment ref="A10" authorId="0" shapeId="0" xr:uid="{BBF48825-F164-45D5-9FAF-F8000EDDDA0A}">
      <text>
        <r>
          <rPr>
            <sz val="9"/>
            <color indexed="81"/>
            <rFont val="Tahoma"/>
            <family val="2"/>
          </rPr>
          <t>Citation for 60-day public comment period Federal Register notice (e.g., 84FR38333)</t>
        </r>
      </text>
    </comment>
    <comment ref="K10" authorId="0" shapeId="0" xr:uid="{CA3E24F9-917A-46D3-BFEF-3E15BED0A0BA}">
      <text>
        <r>
          <rPr>
            <sz val="9"/>
            <color indexed="81"/>
            <rFont val="Tahoma"/>
            <family val="2"/>
          </rPr>
          <t>Automatically calculates; Total Burden Hours ÷ Total Annual Responses</t>
        </r>
      </text>
    </comment>
    <comment ref="K11" authorId="0" shapeId="0" xr:uid="{C81DE73A-CB82-4A0A-B125-4AF66D7C50FB}">
      <text>
        <r>
          <rPr>
            <sz val="9"/>
            <color indexed="81"/>
            <rFont val="Tahoma"/>
            <family val="2"/>
          </rPr>
          <t>Enter the percentage of total business respondents that are small entities.</t>
        </r>
      </text>
    </comment>
    <comment ref="A13" authorId="0" shapeId="0" xr:uid="{757850E9-F97C-4181-8011-E77F7C15D4E0}">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9A981052-97CB-4A12-BC5F-AF1992AE6D3F}">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50A3ADC-F8AA-47D8-B30C-6FAA5C9B85E1}">
      <text>
        <r>
          <rPr>
            <sz val="9"/>
            <color indexed="81"/>
            <rFont val="Tahoma"/>
            <family val="2"/>
          </rPr>
          <t>Enter all that apply if the collection instrument is a form:
- Paper
-  PDF
-  Info System</t>
        </r>
      </text>
    </comment>
    <comment ref="E13" authorId="0" shapeId="0" xr:uid="{FE147A66-1543-41EF-B317-7C24D5DD338A}">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BFC7F045-5D7E-4D48-9058-B2139D0C8D89}">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AC09654-AB83-4A8E-AFBA-0056F92C9E62}">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4B4F0C25-2E38-4C22-9148-82C46D0FFFFA}">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CEEF1501-3D57-4FAB-BAEC-AA2506B89E5D}">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37F67E2C-20EA-45D6-A9F1-246D505C753D}">
      <text>
        <r>
          <rPr>
            <sz val="9"/>
            <color indexed="81"/>
            <rFont val="Tahoma"/>
            <family val="2"/>
          </rPr>
          <t>Each instance of the activity counts as one response regardless of the respondent type.
Each recordkeeper counts as one response.</t>
        </r>
      </text>
    </comment>
    <comment ref="K13" authorId="0" shapeId="0" xr:uid="{17448CA7-BA49-49CB-81C8-BEA6FA64A04B}">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D332C549-387F-49B3-BB7F-E01FFD0A0221}">
      <text>
        <r>
          <rPr>
            <sz val="9"/>
            <color indexed="81"/>
            <rFont val="Tahoma"/>
            <family val="2"/>
          </rPr>
          <t>Calculation: Column J x K
Formula rounds up</t>
        </r>
      </text>
    </comment>
  </commentList>
</comments>
</file>

<file path=xl/sharedStrings.xml><?xml version="1.0" encoding="utf-8"?>
<sst xmlns="http://schemas.openxmlformats.org/spreadsheetml/2006/main" count="1670" uniqueCount="317">
  <si>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</si>
  <si>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</si>
  <si>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</si>
  <si>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</si>
  <si>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</si>
  <si>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</si>
  <si>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</si>
  <si>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</si>
  <si>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</si>
  <si>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</si>
  <si>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</si>
  <si>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</si>
  <si>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</si>
  <si>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</si>
  <si>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</si>
  <si>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</si>
  <si>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</si>
  <si>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</si>
  <si>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</si>
  <si>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</si>
  <si>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</si>
  <si>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</si>
  <si>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</si>
  <si>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</si>
  <si>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</si>
  <si>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</si>
  <si>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</si>
  <si>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Collection Number</t>
  </si>
  <si>
    <t>Expiration Date</t>
  </si>
  <si>
    <t>Formula Check for Information Collections</t>
  </si>
  <si>
    <t>Summary</t>
  </si>
  <si>
    <t>Respondents</t>
  </si>
  <si>
    <t>A = Respondents (given)</t>
  </si>
  <si>
    <t>TITLE</t>
  </si>
  <si>
    <t>B = Responses per Respondent</t>
  </si>
  <si>
    <t>C = Annual Responses (given)</t>
  </si>
  <si>
    <t>P1, Business</t>
  </si>
  <si>
    <t>D = Total Burden Hours (given)</t>
  </si>
  <si>
    <t>P2, Farm</t>
  </si>
  <si>
    <t>P3, Non, Not-for-Profit</t>
  </si>
  <si>
    <t>Estimate of Burden (hours/ response)</t>
  </si>
  <si>
    <t>Reporting</t>
  </si>
  <si>
    <t>Record Keeping</t>
  </si>
  <si>
    <t>E1 = Estimate Adjustments (Responses)</t>
  </si>
  <si>
    <t>E2 = Estimate Adjustments (Hours)</t>
  </si>
  <si>
    <t>State, Local, Tribal Gov't</t>
  </si>
  <si>
    <t>Private</t>
  </si>
  <si>
    <t>Individual</t>
  </si>
  <si>
    <t>OMB CONTROL NO.</t>
  </si>
  <si>
    <t>DATA SUMMARY</t>
  </si>
  <si>
    <t>DELTA</t>
  </si>
  <si>
    <t>EST ANNUAL # OF RESP/RCDKPRS</t>
  </si>
  <si>
    <t>EST TOTAL ANNUAL RESPONSES</t>
  </si>
  <si>
    <t>EST HOURS
PER RESPONSE
OR ANN HRS
PER RCDKPR</t>
  </si>
  <si>
    <t>EST TOTAL ANNUAL BURDEN HOURS</t>
  </si>
  <si>
    <t>ROWS TOTAL</t>
  </si>
  <si>
    <t>COLUMNS TOTAL</t>
  </si>
  <si>
    <t>Total</t>
  </si>
  <si>
    <t>FG, Foreign Govt</t>
  </si>
  <si>
    <t>S1, State GovT</t>
  </si>
  <si>
    <t>S2, Local Govt</t>
  </si>
  <si>
    <t>S3, Tribal Govt</t>
  </si>
  <si>
    <t xml:space="preserve"> I, Individual or Household</t>
  </si>
  <si>
    <t>Foreign Govt</t>
  </si>
  <si>
    <t>3rd Party</t>
  </si>
  <si>
    <t>TOTAL RESPONDENTS</t>
  </si>
  <si>
    <t>0579-####</t>
  </si>
  <si>
    <t>mm/dd/yyyy</t>
  </si>
  <si>
    <t>Instructions: This sheet is utilized by IMB only.</t>
  </si>
  <si>
    <t>00-0000</t>
  </si>
  <si>
    <t>Additional line for ICR Title if title is too long.</t>
  </si>
  <si>
    <t>PART I - ICR INFORMATION, POINT OF CONTACT, FEDERAL REGISTER NOTICE INFORMATION</t>
  </si>
  <si>
    <t>ADJUST FORMULAS WHEN SF FORMS ARE INCLUDED.</t>
  </si>
  <si>
    <t>Hours</t>
  </si>
  <si>
    <t>Requested</t>
  </si>
  <si>
    <t>Discretion</t>
  </si>
  <si>
    <t>Estimate</t>
  </si>
  <si>
    <t>Violation</t>
  </si>
  <si>
    <t>Previous</t>
  </si>
  <si>
    <t>Responses</t>
  </si>
  <si>
    <t>Recordkpng</t>
  </si>
  <si>
    <t>Third Party</t>
  </si>
  <si>
    <t>Costs</t>
  </si>
  <si>
    <t>Foreign Government</t>
  </si>
  <si>
    <t>Annual fees collected</t>
  </si>
  <si>
    <t>Individuals</t>
  </si>
  <si>
    <t>Total Hours</t>
  </si>
  <si>
    <t>Average Salary</t>
  </si>
  <si>
    <t>X benefits calc</t>
  </si>
  <si>
    <t>IMB USES THE TABLE BELOW TO ANSWER QUESTION 12; Example in row 4.</t>
  </si>
  <si>
    <t>h</t>
  </si>
  <si>
    <t>g</t>
  </si>
  <si>
    <t>g h</t>
  </si>
  <si>
    <t>INSTRUCTIONS: DATA POPULATES AUTOMATICALLY AS IT IS KEYED ONTO THE APHIS 71 WORKSHEET.</t>
  </si>
  <si>
    <t>YELLOW CELLS INDICATE THERE ARE FORMULAS AND LINKS TO OTHER CELLS ON WORKSHEET (COL B,C,D,E)</t>
  </si>
  <si>
    <t>Warning: Cells include formulas and links to other cells.</t>
  </si>
  <si>
    <t>Use this data in SS Q12 descriptive write-up.</t>
  </si>
  <si>
    <t>Arrows indicate data flow; Columns J thru O represent the ROCIS data entered for each repondent type.</t>
  </si>
  <si>
    <t>Prev. Total Respondents</t>
  </si>
  <si>
    <t>DIFF - Incr./decr.</t>
  </si>
  <si>
    <t>CELLS AND FORMULAS IN BLACK MIGHT BE ABLE TO BE DELETED</t>
  </si>
  <si>
    <t>DATA PULLED FROM APHIS 71</t>
  </si>
  <si>
    <t>Column O</t>
  </si>
  <si>
    <t>Column L</t>
  </si>
  <si>
    <t>Column O data comes from ROCIS.</t>
  </si>
  <si>
    <t>O9/O10 will total automatically; should match ROCIS ICR data screen.</t>
  </si>
  <si>
    <t>Column M</t>
  </si>
  <si>
    <t>M9 / M10 should match ROCIS ICR data screen</t>
  </si>
  <si>
    <t>Column A</t>
  </si>
  <si>
    <t>Rows 20, 21, 28, 29, 36, 37, 44, 45 should</t>
  </si>
  <si>
    <t>match Column K responses &amp; hours.</t>
  </si>
  <si>
    <t>USED ICR VS 0101 2023 renewal, tab to create.</t>
  </si>
  <si>
    <t>NOTE TO IMS: Using Columns G through O may speed up ROCIS data entry and optional to use.</t>
  </si>
  <si>
    <t>INFORMATION ABOUT DATA</t>
  </si>
  <si>
    <t>Data from APHIS 71 OR ICR Compare sorted by respondent type.</t>
  </si>
  <si>
    <t>and then key in discretion numbers.</t>
  </si>
  <si>
    <t>%</t>
  </si>
  <si>
    <t>DATA COL H FED FROM COL A THRU E; COL O: EVERYTHING BELOW ROW 15 MANUALLY KEYED IN FROM ROCIS</t>
  </si>
  <si>
    <t>Average Hourly Wage Total for SS Q12 (Average will update once rows 4 thru 18 are updated.)</t>
  </si>
  <si>
    <t>Dept of Labor SOCC Code</t>
  </si>
  <si>
    <t>PREVIOUS SUBMISSION</t>
  </si>
  <si>
    <t>MANUAL DATA ENTRY:  O18, O19, O26, O27, O34, O35, O42, O43.</t>
  </si>
  <si>
    <t>##%</t>
  </si>
  <si>
    <t>1.4286 from 3/13/2024 - IMB, double check this percentage every March;</t>
  </si>
  <si>
    <t>IMB double check calculations with calculator.</t>
  </si>
  <si>
    <t>Mean Hourly Wage</t>
  </si>
  <si>
    <t>Job title</t>
  </si>
  <si>
    <t>SOCC Data source:</t>
  </si>
  <si>
    <t>Occupational Employment and Wage Statistics (U.S. Bureau of Labor Statistics)</t>
  </si>
  <si>
    <t xml:space="preserve"> (copy + paste special data from last renewal)</t>
  </si>
  <si>
    <t>0579-0036</t>
  </si>
  <si>
    <t>Animal Welfare</t>
  </si>
  <si>
    <t>Renewal</t>
  </si>
  <si>
    <t>SaMonia Ford</t>
  </si>
  <si>
    <t>970-494-7478</t>
  </si>
  <si>
    <t>Definitions - Research Facility Exemption</t>
  </si>
  <si>
    <t>1.1</t>
  </si>
  <si>
    <t>None</t>
  </si>
  <si>
    <t>E</t>
  </si>
  <si>
    <t>P1</t>
  </si>
  <si>
    <t>I</t>
  </si>
  <si>
    <t>License Fee Credit Card Authorization</t>
  </si>
  <si>
    <t>2.1</t>
  </si>
  <si>
    <t>APHIS 7031 (Credit Card)</t>
  </si>
  <si>
    <t>X</t>
  </si>
  <si>
    <t>P3</t>
  </si>
  <si>
    <t>P2</t>
  </si>
  <si>
    <t>S1</t>
  </si>
  <si>
    <t>Online Prelicensing Tool to Guide Requests for Licensing/Registration Packets</t>
  </si>
  <si>
    <t>2.1 and 2.2</t>
  </si>
  <si>
    <t>Notification of Change</t>
  </si>
  <si>
    <t>2.1, 2.27, and 2.30</t>
  </si>
  <si>
    <t>APHIS 7033 (optional or equivalent format)</t>
  </si>
  <si>
    <t>Federal Debt Collection Form</t>
  </si>
  <si>
    <t>2.1, 2.2, 2.5, 2.25, 2.26, 2.30</t>
  </si>
  <si>
    <t>APHIS 7030</t>
  </si>
  <si>
    <t>D</t>
  </si>
  <si>
    <t>Application for License</t>
  </si>
  <si>
    <t>APHIS 7003A</t>
  </si>
  <si>
    <t>Request for 1st Pre-Licensing Inspection; Signature Acknowledgeing Receipt of the Inspection Report</t>
  </si>
  <si>
    <t>2.3</t>
  </si>
  <si>
    <t>APHIS 7008</t>
  </si>
  <si>
    <t>Request for 2nd and/or 3rd Pre-Licensing Inspection; Signature Acknowledgeing Receipt of Inspection Report</t>
  </si>
  <si>
    <t>Request for Voluntary License Termination and Written Statement License Certificate is Lost</t>
  </si>
  <si>
    <t>2.5</t>
  </si>
  <si>
    <t xml:space="preserve"> None</t>
  </si>
  <si>
    <t>Written Request to Reinstate Suspended or Revoked License</t>
  </si>
  <si>
    <t>2.10</t>
  </si>
  <si>
    <t>Denial of a New License Including Response to a Request for a Hearing</t>
  </si>
  <si>
    <t>2.11</t>
  </si>
  <si>
    <t>Application for Transportation Registration and Acknowledgement of Regulations and Standards</t>
  </si>
  <si>
    <t>2.25, 2.26, and 2.30</t>
  </si>
  <si>
    <t>APHIS 7011A</t>
  </si>
  <si>
    <t>i</t>
  </si>
  <si>
    <t>Application for Research Registration and Acknowledgement of Regulations and Standards</t>
  </si>
  <si>
    <t>Application for Registration Update</t>
  </si>
  <si>
    <t>APHIS 7011</t>
  </si>
  <si>
    <t>Written Request to be Placed in Inactive Status</t>
  </si>
  <si>
    <t>2.27 and 2.30</t>
  </si>
  <si>
    <t>Request for Voluntary Registration Cancellation</t>
  </si>
  <si>
    <t>2.27, 2.30, 2.5</t>
  </si>
  <si>
    <t>APHIS Form 7032 (optional or equivalent format)</t>
  </si>
  <si>
    <t>Written Notification of Failure to Adhere to Correction Scheduled</t>
  </si>
  <si>
    <t>2.31</t>
  </si>
  <si>
    <t>R</t>
  </si>
  <si>
    <t>Records of IACUC Activities</t>
  </si>
  <si>
    <t>2.31 and 2.35</t>
  </si>
  <si>
    <t>Written Program of Veterinary Care for Research Facilities</t>
  </si>
  <si>
    <t>2.33</t>
  </si>
  <si>
    <t>APHIS 7002 (optional or equivalent format)</t>
  </si>
  <si>
    <t>Written Program of Veterinary Care for Exhibitors or Dealers</t>
  </si>
  <si>
    <t>2.40</t>
  </si>
  <si>
    <t>Records Disclosing Live Dog and Cat Acquisitions and Dispositions</t>
  </si>
  <si>
    <t>2.35,  2.38, 2.75, 2.76, 2.132, and 2.133</t>
  </si>
  <si>
    <t>APHIS 7001 (optional or equivalent format)</t>
  </si>
  <si>
    <t>APHIS 7005 (mandatory or approved variance)</t>
  </si>
  <si>
    <t>APHIS 7006 (mandatory or approved variance)</t>
  </si>
  <si>
    <t>APHIS 7006A (mandatory or approved variance)</t>
  </si>
  <si>
    <t>Annual Report of Research Facility</t>
  </si>
  <si>
    <t>2.36</t>
  </si>
  <si>
    <t>APHIS 7023 (optional or equivalent format)</t>
  </si>
  <si>
    <t>Continuation Sheet for Annual Report of Research Facility</t>
  </si>
  <si>
    <t>APHIS 7023A (optional or equivalent format)</t>
  </si>
  <si>
    <t>Annual Report of Research Facility Column E Explanation</t>
  </si>
  <si>
    <t>APHIS 7023B (optional or equivalent format)</t>
  </si>
  <si>
    <t>APHIS 7023C (optional or equivalent format)</t>
  </si>
  <si>
    <t>Access and Inspection of Records and Property; Signature Acknowledgeing Receipt of the Inspection Report</t>
  </si>
  <si>
    <t>2.38 and 2.126</t>
  </si>
  <si>
    <t>Health Certificate in Transport, Inspection by a Licensed Veterinarian</t>
  </si>
  <si>
    <t>2.38 and 2.78</t>
  </si>
  <si>
    <t xml:space="preserve">Exceptions to Health Certificates </t>
  </si>
  <si>
    <t>Record of Acquisition, Disposition, or Transport of Animals (Other Than Dogs and Cats) Record Animals on Hand</t>
  </si>
  <si>
    <t>2.50, 2.75 and 2.80</t>
  </si>
  <si>
    <t>APHIS Form 7019 (optional or equivalent format)</t>
  </si>
  <si>
    <t>Record of Acquisition, Disposition, or Transport of Animals (Other Than Dogs and Cats)</t>
  </si>
  <si>
    <t>APHIS Form 7020 (optional or equivalent format)</t>
  </si>
  <si>
    <t>Continuation Sheet for Record of Acquisition, Disposition, or Transport of Animals (Other Than Dogs and Cats)</t>
  </si>
  <si>
    <t>APHIS 7020A (optional or equivalent format)</t>
  </si>
  <si>
    <t>Written Request for Variance Using Other Than APHIS Form 7005, 7006, and 7006A</t>
  </si>
  <si>
    <t>2.75</t>
  </si>
  <si>
    <t>Request for Hearing</t>
  </si>
  <si>
    <t>Auction Sales or Broker Records</t>
  </si>
  <si>
    <t>2.76</t>
  </si>
  <si>
    <t xml:space="preserve">Carriers and Intermediate Handlers Records; Consignor Written Guarantee; Attempt to Notify Consignor </t>
  </si>
  <si>
    <t>2.77 and 2.79</t>
  </si>
  <si>
    <t>Submission of Itinerary of Exhibition with Overnight Travel</t>
  </si>
  <si>
    <t>2.126</t>
  </si>
  <si>
    <t>2.134</t>
  </si>
  <si>
    <t>APHIS form 7093</t>
  </si>
  <si>
    <t>Live Dog Import Health and Rabies Certificate</t>
  </si>
  <si>
    <t>2.151</t>
  </si>
  <si>
    <t>APHIS form 7041 (optional or equivalent format)</t>
  </si>
  <si>
    <t>2.150 and 2.152</t>
  </si>
  <si>
    <t>None (eFile)</t>
  </si>
  <si>
    <t>Application and Permit to Import Live Dogs for Resale, Import Permit and Certifications, Notification of Arrival</t>
  </si>
  <si>
    <t>2.150, 2.151 and 2.152</t>
  </si>
  <si>
    <t>Continuation of Application and Permit to Import Live Dogs for Resale</t>
  </si>
  <si>
    <t>Additional Information for Application and Permit to Import Live Dogs for Resale</t>
  </si>
  <si>
    <t>Approval for Less Than Minimum Housing Requirements for Dogs and Cats</t>
  </si>
  <si>
    <t>3.6</t>
  </si>
  <si>
    <t>Approval to Tether Dogs</t>
  </si>
  <si>
    <t>Exercise Plan for Dogs, Recordkeeping</t>
  </si>
  <si>
    <t>3.8</t>
  </si>
  <si>
    <t xml:space="preserve">Written Program of Veterinary Care for Dogs </t>
  </si>
  <si>
    <t>3.13</t>
  </si>
  <si>
    <t>APHIS 7002A or equivalent</t>
  </si>
  <si>
    <t xml:space="preserve">Veterinary Medical Records for Dogs (ill or injured) </t>
  </si>
  <si>
    <t>Consignments to Carriers and Intermediate Handlers; Shipping Documents and Written Instructions for Food, Water, Medication, and Special Care Attached to Enclosure</t>
  </si>
  <si>
    <t>3.13, 3.14, 3.16, 3.19, 3.35, 3.36, 3.38, 3.60, 3.61, 3.62, 3.66, 3.86, 3.87, 3.89, 3.92, 3.112, 3.113, 3.118, 3.136, 3.137, and 3.139</t>
  </si>
  <si>
    <t>Attempt to Notify Consignor</t>
  </si>
  <si>
    <t>3.13, 3.35, 3.60, 3.86, 3.112, and 3.136</t>
  </si>
  <si>
    <t>Marking Requirements for Transport Enclosure (“Live Animals”)</t>
  </si>
  <si>
    <t>3.14, 3.19, 3.36, 3.61, 3.87, 3.92, 3.113, and 3.137</t>
  </si>
  <si>
    <t>TP</t>
  </si>
  <si>
    <t>FG</t>
  </si>
  <si>
    <t>Innovative Primary Enclosures</t>
  </si>
  <si>
    <t>3.28, 3.53, and 3.80</t>
  </si>
  <si>
    <t>Perimeter Fencing Variance from Requirements</t>
  </si>
  <si>
    <t>3.77, 3.78, 3.103, and 3.127</t>
  </si>
  <si>
    <t>Environmental Enhancement Program for Nonhuman Primates for Research Facilities or Exhibitors/Dealers</t>
  </si>
  <si>
    <t>3.81</t>
  </si>
  <si>
    <t>APHIS Form 7051 (optional or equivalent format)</t>
  </si>
  <si>
    <t>Variance for Marine Mammal Facilities</t>
  </si>
  <si>
    <t>3.100</t>
  </si>
  <si>
    <t>Facilities, General</t>
  </si>
  <si>
    <t>3.101</t>
  </si>
  <si>
    <t>Contingency Plans</t>
  </si>
  <si>
    <t>General Space Requirements</t>
  </si>
  <si>
    <t>3.104</t>
  </si>
  <si>
    <t>Feeding</t>
  </si>
  <si>
    <t>3.105</t>
  </si>
  <si>
    <t xml:space="preserve">Weekly and Daily Water Testing for Marine Mammals </t>
  </si>
  <si>
    <t>3.106</t>
  </si>
  <si>
    <t>Employees or Attendants</t>
  </si>
  <si>
    <t>3.108</t>
  </si>
  <si>
    <t>Separation</t>
  </si>
  <si>
    <t>3.109</t>
  </si>
  <si>
    <t>Veterinary Care: Written Justification for Holding in Medical Enclosures Longer than 2 Weeks</t>
  </si>
  <si>
    <t>3.110</t>
  </si>
  <si>
    <t>Veterinary Care: Additional Requirements for Swim with the Dolphin Programs</t>
  </si>
  <si>
    <t>3.110 and 3.111</t>
  </si>
  <si>
    <t>Veterinary Care: Marine Mammals</t>
  </si>
  <si>
    <t>Consignment to Carriers and Intermediate Handlers; Care in Transit Plan for Travel more than 2 Hours; Health Certificate</t>
  </si>
  <si>
    <t>3.112 and 3.116</t>
  </si>
  <si>
    <t>USDA-APHIS Animal Care Online Complaint Form</t>
  </si>
  <si>
    <t>APHIS 7087</t>
  </si>
  <si>
    <t>The following information collection activities are Merged from 0579-0486</t>
  </si>
  <si>
    <t>Bird Identification</t>
  </si>
  <si>
    <t>2.50(e)(2)</t>
  </si>
  <si>
    <t>Environment Enhancement Plan (EEP) Exemption Records</t>
  </si>
  <si>
    <t>3.154(e)</t>
  </si>
  <si>
    <t>Maintain Cleaning, Sanitation Records</t>
  </si>
  <si>
    <t>3.158(a)(2), (b)(1)</t>
  </si>
  <si>
    <t>Consignment Document</t>
  </si>
  <si>
    <t>3.161(b), (c)</t>
  </si>
  <si>
    <t>Certification for Shipment of Birds</t>
  </si>
  <si>
    <t>3.164(e),(f)</t>
  </si>
  <si>
    <t>Site Specific Annual Report of Research Facility</t>
  </si>
  <si>
    <t xml:space="preserve">Contingency Plans (licensed exhibitors and dealers) </t>
  </si>
  <si>
    <t>Contingency Plans (registered research facilities, intermediate handlers, and carriers)</t>
  </si>
  <si>
    <t>Permit to Import Live Dogs and Notification of Arrival</t>
  </si>
  <si>
    <t>Veterinary Medical Records for Dogs (preventive care)</t>
  </si>
  <si>
    <t>06/2026</t>
  </si>
  <si>
    <t>Application for New License, Acknowledgment of Regulations and Standards</t>
  </si>
  <si>
    <t xml:space="preserve">2.1(a)(1) and 2.2(a) </t>
  </si>
  <si>
    <t>APHIS-2025-0407</t>
  </si>
  <si>
    <t>Vol. 91 No. 5 pg. 658-659</t>
  </si>
  <si>
    <t>SOCC 11-9013</t>
  </si>
  <si>
    <t xml:space="preserve">agricultural managers </t>
  </si>
  <si>
    <t xml:space="preserve">animal breeders </t>
  </si>
  <si>
    <t>SOCC 45-2021</t>
  </si>
  <si>
    <t>veterinarians</t>
  </si>
  <si>
    <t>SOCC 39-1131</t>
  </si>
  <si>
    <t xml:space="preserve">animal caretakers </t>
  </si>
  <si>
    <t>SOCC 39-2021</t>
  </si>
  <si>
    <t xml:space="preserve">private individuals </t>
  </si>
  <si>
    <t>APHIS 7003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</si>
</sst>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0.000"/>
    <numFmt numFmtId="166" formatCode="_(* #,##0_);_(* \(#,##0\);_(* &quot;-&quot;??_);_(@_)"/>
    <numFmt numFmtId="167" formatCode="_(* #,##0.00000_);_(* \(#,##0.00000\);_(* &quot;-&quot;??_);_(@_)"/>
    <numFmt numFmtId="168" formatCode="&quot;$&quot;#,##0.00"/>
    <numFmt numFmtId="169" formatCode="_(* #,##0.000_);_(* \(#,##0.000\);_(* &quot;-&quot;??_);_(@_)"/>
  </numFmts>
  <fonts count="5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9"/>
      <name val="Arial"/>
      <family val="2"/>
    </font>
    <font>
      <sz val="10"/>
      <color theme="1"/>
      <name val="Calibri"/>
      <family val="2"/>
      <scheme val="minor"/>
    </font>
    <font>
      <sz val="10"/>
      <name val="Arial"/>
      <family val="2"/>
    </font>
    <font>
      <u/>
      <sz val="10"/>
      <color theme="10"/>
      <name val="Arial"/>
      <family val="2"/>
    </font>
    <font>
      <sz val="9"/>
      <color indexed="81"/>
      <name val="Tahoma"/>
      <family val="2"/>
    </font>
    <font>
      <sz val="9"/>
      <name val="Calibri"/>
      <family val="2"/>
      <scheme val="minor"/>
    </font>
    <font>
      <b/>
      <sz val="11"/>
      <name val="Calibri"/>
      <family val="2"/>
      <scheme val="minor"/>
    </font>
    <font>
      <sz val="10"/>
      <name val="Calibri"/>
      <family val="2"/>
      <scheme val="minor"/>
    </font>
    <font>
      <b/>
      <sz val="10"/>
      <name val="Calibri"/>
      <family val="2"/>
      <scheme val="minor"/>
    </font>
    <font>
      <sz val="10"/>
      <name val="Arial"/>
      <family val="2"/>
    </font>
    <font>
      <sz val="8"/>
      <name val="Arial"/>
      <family val="2"/>
    </font>
    <font>
      <b/>
      <sz val="8"/>
      <name val="Arial"/>
      <family val="2"/>
    </font>
    <font>
      <sz val="12"/>
      <color theme="1"/>
      <name val="Calibri"/>
      <family val="2"/>
      <scheme val="minor"/>
    </font>
    <font>
      <b/>
      <sz val="12"/>
      <color theme="1"/>
      <name val="Calibri"/>
      <family val="2"/>
      <scheme val="minor"/>
    </font>
    <font>
      <b/>
      <i/>
      <sz val="12"/>
      <color theme="1"/>
      <name val="Calibri"/>
      <family val="2"/>
      <scheme val="minor"/>
    </font>
    <font>
      <sz val="14"/>
      <name val="Arial"/>
      <family val="2"/>
    </font>
    <font>
      <sz val="11"/>
      <name val="Calibri"/>
      <family val="2"/>
      <scheme val="minor"/>
    </font>
    <font>
      <sz val="11"/>
      <color rgb="FFFF0000"/>
      <name val="Calibri"/>
      <family val="2"/>
      <scheme val="minor"/>
    </font>
    <font>
      <b/>
      <sz val="9"/>
      <color theme="0"/>
      <name val="Calibri"/>
      <family val="2"/>
      <scheme val="minor"/>
    </font>
    <font>
      <b/>
      <u/>
      <sz val="8"/>
      <color theme="1"/>
      <name val="Calibri"/>
      <family val="2"/>
      <scheme val="minor"/>
    </font>
    <font>
      <b/>
      <sz val="10"/>
      <name val="Arial"/>
      <family val="2"/>
    </font>
    <font>
      <b/>
      <sz val="8"/>
      <color rgb="FF7030A0"/>
      <name val="Arial"/>
      <family val="2"/>
    </font>
    <font>
      <b/>
      <sz val="9"/>
      <name val="Calibri"/>
      <family val="2"/>
      <scheme val="minor"/>
    </font>
    <font>
      <b/>
      <sz val="16"/>
      <color rgb="FFC00000"/>
      <name val="Calibri"/>
      <family val="2"/>
      <scheme val="minor"/>
    </font>
    <font>
      <i/>
      <sz val="10"/>
      <color theme="1"/>
      <name val="Calibri"/>
      <family val="2"/>
      <scheme val="minor"/>
    </font>
    <font>
      <b/>
      <sz val="12"/>
      <color rgb="FFC00000"/>
      <name val="Arial"/>
      <family val="2"/>
    </font>
    <font>
      <i/>
      <sz val="8"/>
      <name val="Arial"/>
      <family val="2"/>
    </font>
    <font>
      <b/>
      <sz val="12"/>
      <color rgb="FFC00000"/>
      <name val="Calibri"/>
      <family val="2"/>
      <scheme val="minor"/>
    </font>
    <font>
      <b/>
      <sz val="10.5"/>
      <color theme="1"/>
      <name val="Calibri"/>
      <family val="2"/>
      <scheme val="minor"/>
    </font>
    <font>
      <u/>
      <sz val="11"/>
      <color theme="10"/>
      <name val="Calibri"/>
      <family val="2"/>
      <scheme val="minor"/>
    </font>
    <font>
      <b/>
      <sz val="9"/>
      <name val="Arial"/>
      <family val="2"/>
    </font>
    <font>
      <sz val="20"/>
      <color rgb="FFC00000"/>
      <name val="Wingdings"/>
      <charset val="2"/>
    </font>
    <font>
      <sz val="20"/>
      <color rgb="FFC00000"/>
      <name val="Wingdings 3"/>
      <family val="1"/>
      <charset val="2"/>
    </font>
    <font>
      <b/>
      <sz val="12"/>
      <color rgb="FFC00000"/>
      <name val="Calibri Light"/>
      <family val="2"/>
    </font>
    <font>
      <b/>
      <sz val="14"/>
      <color rgb="FFC00000"/>
      <name val="Calibri Light"/>
      <family val="2"/>
      <scheme val="major"/>
    </font>
    <font>
      <b/>
      <sz val="10"/>
      <color rgb="FFC00000"/>
      <name val="Arial"/>
      <family val="2"/>
    </font>
    <font>
      <sz val="14"/>
      <color theme="1"/>
      <name val="Calibri"/>
      <family val="2"/>
      <scheme val="minor"/>
    </font>
    <font>
      <b/>
      <sz val="11"/>
      <name val="Arial"/>
      <family val="2"/>
    </font>
    <font>
      <b/>
      <sz val="14"/>
      <color rgb="FFC00000"/>
      <name val="Calibri Light"/>
      <family val="2"/>
    </font>
    <font>
      <sz val="12"/>
      <name val="Arial"/>
      <family val="2"/>
    </font>
    <font>
      <sz val="11"/>
      <name val="Arial"/>
      <family val="2"/>
    </font>
    <font>
      <b/>
      <sz val="14"/>
      <color rgb="FF0070C0"/>
      <name val="Arial Black"/>
      <family val="2"/>
    </font>
    <font>
      <b/>
      <i/>
      <sz val="11"/>
      <name val="Arial"/>
      <family val="2"/>
    </font>
    <font>
      <b/>
      <sz val="11"/>
      <color rgb="FFC00000"/>
      <name val="Calibri"/>
      <family val="2"/>
      <scheme val="minor"/>
    </font>
    <font>
      <i/>
      <sz val="9"/>
      <name val="Arial"/>
      <family val="2"/>
    </font>
    <font>
      <i/>
      <sz val="11"/>
      <color theme="1"/>
      <name val="Calibri"/>
      <family val="2"/>
      <scheme val="minor"/>
    </font>
    <font>
      <b/>
      <sz val="9"/>
      <color rgb="FFC00000"/>
      <name val="Arial"/>
      <family val="2"/>
    </font>
    <font>
      <b/>
      <sz val="14"/>
      <color rgb="FFC00000"/>
      <name val="Calibri"/>
      <family val="2"/>
      <scheme val="minor"/>
    </font>
    <font>
      <sz val="9"/>
      <color theme="1"/>
      <name val="Arial"/>
      <family val="2"/>
    </font>
    <font>
      <b/>
      <sz val="9"/>
      <color indexed="81"/>
      <name val="Tahoma"/>
      <family val="2"/>
    </font>
    <font>
      <sz val="10"/>
      <name val="Calibri"/>
      <family val="2"/>
    </font>
    <font>
      <sz val="10"/>
      <color theme="1"/>
      <name val="Calibri"/>
      <family val="2"/>
    </font>
    <font>
      <b/>
      <sz val="10"/>
      <color theme="0"/>
      <name val="Calibri"/>
      <family val="2"/>
    </font>
    <font>
      <sz val="10"/>
      <color theme="0"/>
      <name val="Calibri"/>
      <family val="2"/>
    </font>
    <font>
      <sz val="11"/>
      <color theme="1"/>
      <name val="Aptos"/>
      <family val="2"/>
    </font>
  </fonts>
  <fills count="13">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499984740745262"/>
      </left>
      <right style="thick">
        <color indexed="64"/>
      </right>
      <top/>
      <bottom style="medium">
        <color indexed="64"/>
      </bottom>
      <diagonal/>
    </border>
    <border>
      <left/>
      <right style="thin">
        <color theme="0" tint="-0.499984740745262"/>
      </right>
      <top/>
      <bottom style="medium">
        <color indexed="64"/>
      </bottom>
      <diagonal/>
    </border>
    <border>
      <left/>
      <right style="thin">
        <color theme="0" tint="-0.499984740745262"/>
      </right>
      <top/>
      <bottom style="thin">
        <color theme="0" tint="-0.499984740745262"/>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medium">
        <color indexed="64"/>
      </bottom>
      <diagonal/>
    </border>
    <border>
      <left style="thick">
        <color indexed="64"/>
      </left>
      <right style="thin">
        <color theme="0" tint="-0.499984740745262"/>
      </right>
      <top/>
      <bottom style="medium">
        <color indexed="64"/>
      </bottom>
      <diagonal/>
    </border>
    <border>
      <left style="thick">
        <color indexed="64"/>
      </left>
      <right style="thin">
        <color theme="0" tint="-0.499984740745262"/>
      </right>
      <top/>
      <bottom style="thin">
        <color theme="0" tint="-0.499984740745262"/>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n">
        <color indexed="64"/>
      </right>
      <top style="medium">
        <color indexed="64"/>
      </top>
      <bottom style="thin">
        <color indexed="64"/>
      </bottom>
      <diagonal/>
    </border>
    <border>
      <left/>
      <right style="thick">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ck">
        <color indexed="64"/>
      </left>
      <right style="thin">
        <color theme="0" tint="-0.499984740745262"/>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style="thick">
        <color indexed="64"/>
      </left>
      <right style="thin">
        <color theme="0" tint="-0.499984740745262"/>
      </right>
      <top style="medium">
        <color indexed="64"/>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medium">
        <color indexed="64"/>
      </left>
      <right style="medium">
        <color indexed="64"/>
      </right>
      <top/>
      <bottom style="medium">
        <color indexed="64"/>
      </bottom>
      <diagonal/>
    </border>
    <border>
      <left/>
      <right style="thick">
        <color auto="1"/>
      </right>
      <top/>
      <bottom/>
      <diagonal/>
    </border>
    <border>
      <left style="thick">
        <color auto="1"/>
      </left>
      <right/>
      <top/>
      <bottom style="medium">
        <color indexed="64"/>
      </bottom>
      <diagonal/>
    </border>
    <border>
      <left/>
      <right style="thick">
        <color auto="1"/>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0" fontId="6" fillId="0" borderId="0"/>
    <xf numFmtId="0" fontId="7" fillId="0" borderId="0" applyNumberForma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13" fillId="0" borderId="0"/>
    <xf numFmtId="44" fontId="6"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xf numFmtId="0" fontId="6" fillId="0" borderId="0"/>
  </cellStyleXfs>
  <cellXfs count="385">
    <xf numFmtId="0" fontId="0" fillId="0" borderId="0" xfId="0"/>
    <xf numFmtId="0" fontId="0" fillId="0" borderId="0" xfId="0" applyAlignment="1">
      <alignment horizontal="center"/>
    </xf>
    <xf numFmtId="0" fontId="2" fillId="0" borderId="0" xfId="0" applyFont="1" applyAlignment="1">
      <alignment horizontal="center" wrapText="1"/>
    </xf>
    <xf numFmtId="0" fontId="5" fillId="0" borderId="9" xfId="0" applyFont="1" applyBorder="1" applyAlignment="1">
      <alignment horizontal="center" vertical="center"/>
    </xf>
    <xf numFmtId="3" fontId="5" fillId="0" borderId="9" xfId="0" applyNumberFormat="1" applyFont="1" applyBorder="1" applyAlignment="1">
      <alignment horizontal="center" vertical="center"/>
    </xf>
    <xf numFmtId="0" fontId="5" fillId="0" borderId="10" xfId="0" applyFont="1" applyBorder="1" applyAlignment="1">
      <alignment horizontal="center" vertical="center"/>
    </xf>
    <xf numFmtId="3" fontId="5" fillId="0" borderId="10" xfId="0" applyNumberFormat="1" applyFont="1" applyBorder="1" applyAlignment="1">
      <alignment horizontal="center" vertical="center"/>
    </xf>
    <xf numFmtId="0" fontId="2" fillId="0" borderId="11" xfId="0" applyFont="1" applyBorder="1" applyAlignment="1">
      <alignment horizontal="center" wrapText="1"/>
    </xf>
    <xf numFmtId="0" fontId="2" fillId="0" borderId="11" xfId="0" applyFont="1" applyBorder="1" applyAlignment="1">
      <alignment horizontal="center" textRotation="90" wrapText="1"/>
    </xf>
    <xf numFmtId="0" fontId="14" fillId="0" borderId="0" xfId="6" applyFont="1" applyAlignment="1">
      <alignment vertical="center"/>
    </xf>
    <xf numFmtId="0" fontId="2" fillId="0" borderId="35" xfId="0" applyFont="1" applyBorder="1" applyAlignment="1">
      <alignment horizontal="center" wrapText="1"/>
    </xf>
    <xf numFmtId="0" fontId="2" fillId="0" borderId="36" xfId="0" applyFont="1" applyBorder="1" applyAlignment="1">
      <alignment horizontal="center" wrapText="1"/>
    </xf>
    <xf numFmtId="3" fontId="5" fillId="0" borderId="37" xfId="0" applyNumberFormat="1" applyFont="1" applyBorder="1" applyAlignment="1">
      <alignment horizontal="center" vertical="center"/>
    </xf>
    <xf numFmtId="0" fontId="0" fillId="0" borderId="38" xfId="0" applyBorder="1" applyAlignment="1">
      <alignment horizontal="center"/>
    </xf>
    <xf numFmtId="0" fontId="2" fillId="0" borderId="39" xfId="0" applyFont="1" applyBorder="1" applyAlignment="1">
      <alignment horizontal="right"/>
    </xf>
    <xf numFmtId="3" fontId="0" fillId="0" borderId="40" xfId="0" applyNumberFormat="1" applyBorder="1" applyAlignment="1">
      <alignment horizontal="center"/>
    </xf>
    <xf numFmtId="0" fontId="0" fillId="0" borderId="41" xfId="0" applyBorder="1" applyAlignment="1">
      <alignment horizontal="center"/>
    </xf>
    <xf numFmtId="0" fontId="2" fillId="0" borderId="42" xfId="0" applyFont="1" applyBorder="1" applyAlignment="1">
      <alignment horizontal="right"/>
    </xf>
    <xf numFmtId="3" fontId="0" fillId="0" borderId="43" xfId="0" applyNumberFormat="1" applyBorder="1" applyAlignment="1">
      <alignment horizontal="center"/>
    </xf>
    <xf numFmtId="1" fontId="0" fillId="0" borderId="43" xfId="0" applyNumberFormat="1" applyBorder="1" applyAlignment="1">
      <alignment horizontal="center"/>
    </xf>
    <xf numFmtId="164" fontId="0" fillId="0" borderId="43" xfId="0" applyNumberFormat="1" applyBorder="1" applyAlignment="1">
      <alignment horizontal="center"/>
    </xf>
    <xf numFmtId="0" fontId="0" fillId="0" borderId="44" xfId="0" applyBorder="1" applyAlignment="1">
      <alignment horizontal="center"/>
    </xf>
    <xf numFmtId="0" fontId="2" fillId="0" borderId="45" xfId="0" applyFont="1" applyBorder="1" applyAlignment="1">
      <alignment horizontal="right"/>
    </xf>
    <xf numFmtId="0" fontId="0" fillId="0" borderId="39" xfId="0" applyBorder="1"/>
    <xf numFmtId="0" fontId="0" fillId="0" borderId="42" xfId="0" applyBorder="1"/>
    <xf numFmtId="0" fontId="0" fillId="0" borderId="45" xfId="0" applyBorder="1"/>
    <xf numFmtId="0" fontId="0" fillId="0" borderId="43" xfId="0" applyBorder="1"/>
    <xf numFmtId="0" fontId="0" fillId="0" borderId="47" xfId="0" applyBorder="1"/>
    <xf numFmtId="0" fontId="0" fillId="0" borderId="48" xfId="0" applyBorder="1"/>
    <xf numFmtId="0" fontId="0" fillId="0" borderId="46" xfId="0" applyBorder="1" applyAlignment="1">
      <alignment horizontal="center"/>
    </xf>
    <xf numFmtId="0" fontId="16" fillId="0" borderId="13" xfId="0" applyFont="1" applyBorder="1"/>
    <xf numFmtId="0" fontId="16" fillId="0" borderId="13" xfId="0" applyFont="1" applyBorder="1" applyAlignment="1">
      <alignment horizontal="center"/>
    </xf>
    <xf numFmtId="0" fontId="2" fillId="0" borderId="41" xfId="0" applyFont="1" applyBorder="1" applyAlignment="1">
      <alignment horizontal="right"/>
    </xf>
    <xf numFmtId="0" fontId="2" fillId="0" borderId="38" xfId="0" applyFont="1" applyBorder="1" applyAlignment="1">
      <alignment horizontal="right"/>
    </xf>
    <xf numFmtId="0" fontId="2" fillId="0" borderId="44" xfId="0" applyFont="1" applyBorder="1" applyAlignment="1">
      <alignment horizontal="right"/>
    </xf>
    <xf numFmtId="0" fontId="16" fillId="0" borderId="3" xfId="0" applyFont="1" applyBorder="1" applyAlignment="1">
      <alignment horizontal="left"/>
    </xf>
    <xf numFmtId="0" fontId="16" fillId="0" borderId="3" xfId="0" applyFont="1" applyBorder="1"/>
    <xf numFmtId="0" fontId="17" fillId="0" borderId="3" xfId="0" applyFont="1" applyBorder="1" applyAlignment="1">
      <alignment horizontal="right"/>
    </xf>
    <xf numFmtId="0" fontId="16" fillId="0" borderId="4" xfId="0" applyFont="1" applyBorder="1" applyAlignment="1">
      <alignment horizontal="left"/>
    </xf>
    <xf numFmtId="0" fontId="16" fillId="0" borderId="7" xfId="0" applyFont="1" applyBorder="1"/>
    <xf numFmtId="0" fontId="17" fillId="0" borderId="7" xfId="0" applyFont="1" applyBorder="1" applyAlignment="1">
      <alignment horizontal="right"/>
    </xf>
    <xf numFmtId="0" fontId="16" fillId="0" borderId="7" xfId="0" applyFont="1" applyBorder="1" applyAlignment="1">
      <alignment horizontal="center"/>
    </xf>
    <xf numFmtId="14" fontId="16" fillId="0" borderId="8" xfId="0" applyNumberFormat="1" applyFont="1" applyBorder="1" applyAlignment="1">
      <alignment horizontal="left"/>
    </xf>
    <xf numFmtId="0" fontId="16" fillId="0" borderId="3" xfId="0" applyFont="1" applyBorder="1" applyAlignment="1">
      <alignment horizontal="left" indent="2"/>
    </xf>
    <xf numFmtId="0" fontId="0" fillId="0" borderId="42" xfId="0" applyBorder="1" applyAlignment="1">
      <alignment horizontal="left" indent="1"/>
    </xf>
    <xf numFmtId="14" fontId="0" fillId="0" borderId="42" xfId="0" applyNumberFormat="1" applyBorder="1" applyAlignment="1">
      <alignment horizontal="left" indent="1"/>
    </xf>
    <xf numFmtId="0" fontId="0" fillId="0" borderId="45" xfId="0" applyBorder="1" applyAlignment="1">
      <alignment horizontal="left" indent="1"/>
    </xf>
    <xf numFmtId="0" fontId="0" fillId="0" borderId="39" xfId="0" applyBorder="1" applyAlignment="1">
      <alignment horizontal="left" indent="1"/>
    </xf>
    <xf numFmtId="0" fontId="17" fillId="2" borderId="6" xfId="0" applyFont="1" applyFill="1" applyBorder="1" applyAlignment="1">
      <alignment horizontal="left"/>
    </xf>
    <xf numFmtId="0" fontId="17" fillId="2" borderId="7" xfId="0" applyFont="1" applyFill="1" applyBorder="1" applyAlignment="1">
      <alignment horizontal="center"/>
    </xf>
    <xf numFmtId="0" fontId="17" fillId="2" borderId="7" xfId="0" applyFont="1" applyFill="1" applyBorder="1"/>
    <xf numFmtId="0" fontId="17" fillId="2" borderId="13" xfId="0" applyFont="1" applyFill="1" applyBorder="1"/>
    <xf numFmtId="0" fontId="16" fillId="2" borderId="12" xfId="0" applyFont="1" applyFill="1" applyBorder="1" applyAlignment="1">
      <alignment horizontal="center"/>
    </xf>
    <xf numFmtId="0" fontId="17" fillId="2" borderId="13" xfId="0" applyFont="1" applyFill="1" applyBorder="1" applyAlignment="1">
      <alignment horizontal="center"/>
    </xf>
    <xf numFmtId="0" fontId="16" fillId="2" borderId="15" xfId="0" applyFont="1" applyFill="1" applyBorder="1" applyAlignment="1">
      <alignment horizontal="center"/>
    </xf>
    <xf numFmtId="0" fontId="17" fillId="2" borderId="12" xfId="0" applyFont="1" applyFill="1" applyBorder="1"/>
    <xf numFmtId="0" fontId="16" fillId="2" borderId="13" xfId="0" applyFont="1" applyFill="1" applyBorder="1"/>
    <xf numFmtId="0" fontId="16" fillId="2" borderId="13" xfId="0" applyFont="1" applyFill="1" applyBorder="1" applyAlignment="1">
      <alignment horizontal="center"/>
    </xf>
    <xf numFmtId="0" fontId="16" fillId="2" borderId="14" xfId="0" applyFont="1" applyFill="1" applyBorder="1" applyAlignment="1">
      <alignment horizontal="center"/>
    </xf>
    <xf numFmtId="0" fontId="5" fillId="0" borderId="10" xfId="0" applyFont="1" applyBorder="1" applyAlignment="1">
      <alignment horizontal="left" vertical="center" wrapText="1"/>
    </xf>
    <xf numFmtId="0" fontId="5" fillId="0" borderId="10" xfId="0"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2" fontId="5" fillId="0" borderId="10" xfId="0" applyNumberFormat="1" applyFont="1" applyBorder="1" applyAlignment="1">
      <alignment horizontal="center" vertical="center"/>
    </xf>
    <xf numFmtId="2" fontId="5" fillId="0" borderId="9" xfId="0" applyNumberFormat="1" applyFont="1" applyBorder="1" applyAlignment="1">
      <alignment horizontal="center" vertical="center"/>
    </xf>
    <xf numFmtId="0" fontId="2" fillId="3" borderId="50" xfId="0" applyFont="1" applyFill="1" applyBorder="1" applyAlignment="1">
      <alignment horizontal="center" wrapText="1"/>
    </xf>
    <xf numFmtId="0" fontId="2" fillId="3" borderId="11" xfId="0" applyFont="1" applyFill="1" applyBorder="1" applyAlignment="1">
      <alignment horizontal="center" wrapText="1"/>
    </xf>
    <xf numFmtId="0" fontId="2" fillId="3" borderId="35" xfId="0" applyFont="1" applyFill="1" applyBorder="1" applyAlignment="1">
      <alignment horizontal="center" wrapText="1"/>
    </xf>
    <xf numFmtId="3" fontId="11" fillId="3" borderId="51" xfId="0" applyNumberFormat="1" applyFont="1" applyFill="1" applyBorder="1" applyAlignment="1">
      <alignment horizontal="center" vertical="center"/>
    </xf>
    <xf numFmtId="3" fontId="11" fillId="3" borderId="10" xfId="0" applyNumberFormat="1" applyFont="1" applyFill="1" applyBorder="1" applyAlignment="1">
      <alignment horizontal="center" vertical="center"/>
    </xf>
    <xf numFmtId="0" fontId="2" fillId="3" borderId="52" xfId="0" applyFont="1" applyFill="1" applyBorder="1"/>
    <xf numFmtId="0" fontId="2" fillId="3" borderId="53" xfId="0" applyFont="1" applyFill="1" applyBorder="1"/>
    <xf numFmtId="0" fontId="2" fillId="3" borderId="54" xfId="0" applyFont="1" applyFill="1" applyBorder="1"/>
    <xf numFmtId="0" fontId="2" fillId="4" borderId="53" xfId="0" applyFont="1" applyFill="1" applyBorder="1"/>
    <xf numFmtId="0" fontId="2" fillId="4" borderId="54" xfId="0" applyFont="1" applyFill="1" applyBorder="1"/>
    <xf numFmtId="0" fontId="2" fillId="0" borderId="0" xfId="0" applyFont="1"/>
    <xf numFmtId="0" fontId="3" fillId="0" borderId="0" xfId="6" applyFont="1" applyAlignment="1">
      <alignment horizontal="center" vertical="center"/>
    </xf>
    <xf numFmtId="0" fontId="23" fillId="0" borderId="0" xfId="6" applyFont="1" applyAlignment="1">
      <alignment horizontal="left" vertical="center"/>
    </xf>
    <xf numFmtId="0" fontId="9" fillId="0" borderId="18" xfId="6" applyFont="1" applyBorder="1" applyAlignment="1">
      <alignment vertical="center"/>
    </xf>
    <xf numFmtId="166" fontId="9" fillId="6" borderId="19" xfId="4" applyNumberFormat="1" applyFont="1" applyFill="1" applyBorder="1" applyAlignment="1">
      <alignment vertical="center"/>
    </xf>
    <xf numFmtId="0" fontId="3" fillId="0" borderId="0" xfId="6" applyFont="1" applyAlignment="1">
      <alignment vertical="center"/>
    </xf>
    <xf numFmtId="0" fontId="9" fillId="0" borderId="27" xfId="6" applyFont="1" applyBorder="1" applyAlignment="1">
      <alignment vertical="center"/>
    </xf>
    <xf numFmtId="167" fontId="9" fillId="0" borderId="28" xfId="4" applyNumberFormat="1" applyFont="1" applyBorder="1" applyAlignment="1">
      <alignment vertical="center"/>
    </xf>
    <xf numFmtId="0" fontId="22" fillId="7" borderId="17" xfId="6" applyFont="1" applyFill="1" applyBorder="1" applyAlignment="1">
      <alignment vertical="center"/>
    </xf>
    <xf numFmtId="0" fontId="22" fillId="7" borderId="24" xfId="6" applyFont="1" applyFill="1" applyBorder="1" applyAlignment="1">
      <alignment horizontal="center" vertical="center"/>
    </xf>
    <xf numFmtId="0" fontId="22" fillId="7" borderId="55" xfId="6" applyFont="1" applyFill="1" applyBorder="1" applyAlignment="1">
      <alignment horizontal="center" vertical="center" wrapText="1"/>
    </xf>
    <xf numFmtId="0" fontId="22" fillId="7" borderId="23" xfId="6" applyFont="1" applyFill="1" applyBorder="1" applyAlignment="1">
      <alignment horizontal="center" vertical="center" wrapText="1"/>
    </xf>
    <xf numFmtId="0" fontId="22" fillId="7" borderId="24" xfId="6" applyFont="1" applyFill="1" applyBorder="1" applyAlignment="1">
      <alignment horizontal="center" vertical="center" wrapText="1"/>
    </xf>
    <xf numFmtId="37" fontId="9" fillId="6" borderId="19" xfId="6" applyNumberFormat="1" applyFont="1" applyFill="1" applyBorder="1" applyAlignment="1">
      <alignment vertical="center"/>
    </xf>
    <xf numFmtId="0" fontId="9" fillId="0" borderId="25" xfId="6" applyFont="1" applyBorder="1" applyAlignment="1">
      <alignment vertical="center"/>
    </xf>
    <xf numFmtId="0" fontId="9" fillId="0" borderId="1" xfId="6" applyFont="1" applyBorder="1" applyAlignment="1">
      <alignment vertical="center"/>
    </xf>
    <xf numFmtId="0" fontId="9" fillId="0" borderId="26" xfId="6" applyFont="1" applyBorder="1" applyAlignment="1">
      <alignment vertical="center"/>
    </xf>
    <xf numFmtId="167" fontId="9" fillId="0" borderId="19" xfId="6" applyNumberFormat="1" applyFont="1" applyBorder="1" applyAlignment="1">
      <alignment vertical="center"/>
    </xf>
    <xf numFmtId="166" fontId="9" fillId="6" borderId="19" xfId="6" applyNumberFormat="1" applyFont="1" applyFill="1" applyBorder="1" applyAlignment="1">
      <alignment vertical="center"/>
    </xf>
    <xf numFmtId="166" fontId="9" fillId="6" borderId="28" xfId="6" applyNumberFormat="1" applyFont="1" applyFill="1" applyBorder="1" applyAlignment="1">
      <alignment vertical="center"/>
    </xf>
    <xf numFmtId="166" fontId="9" fillId="6" borderId="29" xfId="6" applyNumberFormat="1" applyFont="1" applyFill="1" applyBorder="1" applyAlignment="1">
      <alignment vertical="center"/>
    </xf>
    <xf numFmtId="166" fontId="9" fillId="6" borderId="30" xfId="6" applyNumberFormat="1" applyFont="1" applyFill="1" applyBorder="1" applyAlignment="1">
      <alignment vertical="center"/>
    </xf>
    <xf numFmtId="166" fontId="9" fillId="6" borderId="31" xfId="6" applyNumberFormat="1" applyFont="1" applyFill="1" applyBorder="1" applyAlignment="1">
      <alignment vertical="center"/>
    </xf>
    <xf numFmtId="0" fontId="19" fillId="0" borderId="0" xfId="6" applyFont="1" applyAlignment="1">
      <alignment vertical="center"/>
    </xf>
    <xf numFmtId="3" fontId="14" fillId="0" borderId="0" xfId="6" applyNumberFormat="1" applyFont="1" applyAlignment="1">
      <alignment vertical="center"/>
    </xf>
    <xf numFmtId="49" fontId="14" fillId="0" borderId="0" xfId="6" applyNumberFormat="1" applyFont="1" applyAlignment="1">
      <alignment vertical="center"/>
    </xf>
    <xf numFmtId="0" fontId="16" fillId="2" borderId="56" xfId="0" applyFont="1" applyFill="1" applyBorder="1" applyAlignment="1">
      <alignment horizontal="center"/>
    </xf>
    <xf numFmtId="0" fontId="24" fillId="8" borderId="24" xfId="6" applyFont="1" applyFill="1" applyBorder="1" applyAlignment="1">
      <alignment horizontal="center" vertical="center"/>
    </xf>
    <xf numFmtId="0" fontId="5" fillId="0" borderId="0" xfId="0" applyFont="1"/>
    <xf numFmtId="0" fontId="5" fillId="0" borderId="0" xfId="0" applyFont="1" applyAlignment="1">
      <alignment horizontal="center"/>
    </xf>
    <xf numFmtId="0" fontId="12" fillId="8" borderId="6" xfId="6" applyFont="1" applyFill="1" applyBorder="1" applyAlignment="1">
      <alignment horizontal="right" vertical="center"/>
    </xf>
    <xf numFmtId="0" fontId="26" fillId="8" borderId="18" xfId="6" applyFont="1" applyFill="1" applyBorder="1" applyAlignment="1">
      <alignment vertical="center"/>
    </xf>
    <xf numFmtId="0" fontId="26" fillId="8" borderId="19" xfId="6" applyFont="1" applyFill="1" applyBorder="1" applyAlignment="1">
      <alignment horizontal="center" vertical="center"/>
    </xf>
    <xf numFmtId="0" fontId="25" fillId="0" borderId="0" xfId="6" applyFont="1" applyAlignment="1">
      <alignment vertical="center"/>
    </xf>
    <xf numFmtId="0" fontId="15" fillId="0" borderId="0" xfId="6" applyFont="1" applyAlignment="1">
      <alignment vertical="center"/>
    </xf>
    <xf numFmtId="0" fontId="27" fillId="0" borderId="0" xfId="0" applyFont="1"/>
    <xf numFmtId="0" fontId="17" fillId="3" borderId="53" xfId="0" applyFont="1" applyFill="1" applyBorder="1" applyAlignment="1">
      <alignment horizontal="center"/>
    </xf>
    <xf numFmtId="0" fontId="17" fillId="4" borderId="53" xfId="0" applyFont="1" applyFill="1" applyBorder="1"/>
    <xf numFmtId="0" fontId="17" fillId="0" borderId="2" xfId="0" applyFont="1" applyBorder="1" applyAlignment="1">
      <alignment horizontal="left" vertical="center" wrapText="1"/>
    </xf>
    <xf numFmtId="0" fontId="28" fillId="0" borderId="6" xfId="0" applyFont="1" applyBorder="1" applyAlignment="1">
      <alignment horizontal="left" vertical="center" wrapText="1"/>
    </xf>
    <xf numFmtId="0" fontId="29" fillId="0" borderId="0" xfId="6" applyFont="1" applyAlignment="1">
      <alignment vertical="center"/>
    </xf>
    <xf numFmtId="0" fontId="31" fillId="0" borderId="0" xfId="0" applyFont="1" applyAlignment="1">
      <alignment vertical="center"/>
    </xf>
    <xf numFmtId="0" fontId="17" fillId="0" borderId="12" xfId="0" applyFont="1" applyBorder="1" applyAlignment="1">
      <alignment horizontal="right" vertical="center"/>
    </xf>
    <xf numFmtId="0" fontId="17" fillId="0" borderId="13" xfId="0" applyFont="1" applyBorder="1" applyAlignment="1">
      <alignment horizontal="right" vertical="center"/>
    </xf>
    <xf numFmtId="0" fontId="5" fillId="0" borderId="0" xfId="0" applyFont="1" applyAlignment="1">
      <alignment wrapText="1"/>
    </xf>
    <xf numFmtId="0" fontId="32" fillId="0" borderId="11" xfId="0" applyFont="1" applyBorder="1" applyAlignment="1">
      <alignment horizontal="center" wrapText="1"/>
    </xf>
    <xf numFmtId="0" fontId="0" fillId="0" borderId="0" xfId="0" applyAlignment="1">
      <alignment wrapText="1"/>
    </xf>
    <xf numFmtId="0" fontId="0" fillId="0" borderId="13" xfId="0" applyBorder="1"/>
    <xf numFmtId="14" fontId="16" fillId="0" borderId="14" xfId="0" applyNumberFormat="1" applyFont="1" applyBorder="1" applyAlignment="1">
      <alignment horizontal="center" vertical="center"/>
    </xf>
    <xf numFmtId="0" fontId="16" fillId="0" borderId="3" xfId="0" applyFont="1" applyBorder="1" applyAlignment="1">
      <alignment horizontal="left" vertical="center"/>
    </xf>
    <xf numFmtId="0" fontId="16" fillId="0" borderId="13" xfId="0" applyFont="1" applyBorder="1" applyAlignment="1">
      <alignment horizontal="left" vertical="center" indent="1"/>
    </xf>
    <xf numFmtId="0" fontId="18" fillId="0" borderId="7" xfId="0" applyFont="1" applyBorder="1" applyAlignment="1">
      <alignment horizontal="left" vertical="center" indent="1"/>
    </xf>
    <xf numFmtId="0" fontId="14" fillId="0" borderId="0" xfId="6" quotePrefix="1" applyFont="1" applyAlignment="1">
      <alignment vertical="center"/>
    </xf>
    <xf numFmtId="3" fontId="3" fillId="0" borderId="15" xfId="4" applyNumberFormat="1" applyFont="1" applyBorder="1" applyAlignment="1">
      <alignment horizontal="center" vertical="center"/>
    </xf>
    <xf numFmtId="3" fontId="3" fillId="0" borderId="20" xfId="4" applyNumberFormat="1" applyFont="1" applyBorder="1" applyAlignment="1">
      <alignment horizontal="center" vertical="center"/>
    </xf>
    <xf numFmtId="0" fontId="20" fillId="0" borderId="1" xfId="0" applyFont="1" applyBorder="1" applyAlignment="1">
      <alignment vertical="center"/>
    </xf>
    <xf numFmtId="37" fontId="20" fillId="0" borderId="16" xfId="0" applyNumberFormat="1" applyFont="1" applyBorder="1" applyAlignment="1">
      <alignment horizontal="center" vertical="center"/>
    </xf>
    <xf numFmtId="37" fontId="20" fillId="0" borderId="1" xfId="0" applyNumberFormat="1" applyFont="1" applyBorder="1" applyAlignment="1">
      <alignment horizontal="center" vertical="center"/>
    </xf>
    <xf numFmtId="168" fontId="20" fillId="0" borderId="1" xfId="5" applyNumberFormat="1" applyFont="1" applyFill="1" applyBorder="1" applyAlignment="1">
      <alignment horizontal="center" vertical="center"/>
    </xf>
    <xf numFmtId="37" fontId="20" fillId="6" borderId="16" xfId="0" applyNumberFormat="1" applyFont="1" applyFill="1" applyBorder="1" applyAlignment="1">
      <alignment horizontal="center" vertical="center"/>
    </xf>
    <xf numFmtId="37" fontId="20" fillId="6" borderId="1" xfId="0" applyNumberFormat="1" applyFont="1" applyFill="1" applyBorder="1" applyAlignment="1">
      <alignment horizontal="center" vertical="center"/>
    </xf>
    <xf numFmtId="37" fontId="20" fillId="6" borderId="30" xfId="0" applyNumberFormat="1" applyFont="1" applyFill="1" applyBorder="1" applyAlignment="1">
      <alignment horizontal="center" vertical="center"/>
    </xf>
    <xf numFmtId="0" fontId="3" fillId="0" borderId="5" xfId="6" applyFont="1" applyBorder="1" applyAlignment="1">
      <alignment horizontal="left" vertical="center"/>
    </xf>
    <xf numFmtId="0" fontId="3" fillId="0" borderId="32" xfId="6" applyFont="1" applyBorder="1" applyAlignment="1">
      <alignment vertical="center"/>
    </xf>
    <xf numFmtId="0" fontId="9" fillId="9" borderId="13" xfId="6" applyFont="1" applyFill="1" applyBorder="1" applyAlignment="1">
      <alignment vertical="center"/>
    </xf>
    <xf numFmtId="166" fontId="9" fillId="9" borderId="3" xfId="6" applyNumberFormat="1" applyFont="1" applyFill="1" applyBorder="1" applyAlignment="1">
      <alignment vertical="center"/>
    </xf>
    <xf numFmtId="0" fontId="14" fillId="9" borderId="0" xfId="6" applyFont="1" applyFill="1" applyAlignment="1">
      <alignment vertical="center"/>
    </xf>
    <xf numFmtId="0" fontId="4" fillId="9" borderId="13" xfId="6" applyFont="1" applyFill="1" applyBorder="1" applyAlignment="1">
      <alignment vertical="center"/>
    </xf>
    <xf numFmtId="166" fontId="4" fillId="9" borderId="3" xfId="6" applyNumberFormat="1" applyFont="1" applyFill="1" applyBorder="1" applyAlignment="1">
      <alignment vertical="center"/>
    </xf>
    <xf numFmtId="0" fontId="4" fillId="9" borderId="0" xfId="6" applyFont="1" applyFill="1" applyAlignment="1">
      <alignment vertical="center"/>
    </xf>
    <xf numFmtId="166" fontId="4" fillId="9" borderId="0" xfId="6" applyNumberFormat="1" applyFont="1" applyFill="1" applyAlignment="1">
      <alignment vertical="center"/>
    </xf>
    <xf numFmtId="0" fontId="3" fillId="9" borderId="0" xfId="6" applyFont="1" applyFill="1" applyAlignment="1">
      <alignment vertical="center"/>
    </xf>
    <xf numFmtId="0" fontId="12" fillId="9" borderId="6" xfId="6" applyFont="1" applyFill="1" applyBorder="1" applyAlignment="1">
      <alignment vertical="center"/>
    </xf>
    <xf numFmtId="3" fontId="12" fillId="9" borderId="28" xfId="4" applyNumberFormat="1" applyFont="1" applyFill="1" applyBorder="1" applyAlignment="1">
      <alignment horizontal="center" vertical="center"/>
    </xf>
    <xf numFmtId="0" fontId="24" fillId="9" borderId="0" xfId="6" applyFont="1" applyFill="1" applyAlignment="1">
      <alignment horizontal="center" vertical="center"/>
    </xf>
    <xf numFmtId="49" fontId="30" fillId="9" borderId="0" xfId="6" applyNumberFormat="1" applyFont="1" applyFill="1" applyAlignment="1">
      <alignment vertical="center"/>
    </xf>
    <xf numFmtId="49" fontId="14" fillId="9" borderId="0" xfId="6" applyNumberFormat="1" applyFont="1" applyFill="1" applyAlignment="1">
      <alignment vertical="center"/>
    </xf>
    <xf numFmtId="0" fontId="14" fillId="6" borderId="29" xfId="6" applyFont="1" applyFill="1" applyBorder="1" applyAlignment="1">
      <alignment vertical="center"/>
    </xf>
    <xf numFmtId="0" fontId="15" fillId="6" borderId="31" xfId="6" applyFont="1" applyFill="1" applyBorder="1" applyAlignment="1">
      <alignment vertical="center"/>
    </xf>
    <xf numFmtId="0" fontId="34" fillId="0" borderId="0" xfId="6" applyFont="1" applyAlignment="1">
      <alignment vertical="center"/>
    </xf>
    <xf numFmtId="0" fontId="29" fillId="6" borderId="14" xfId="6" applyFont="1" applyFill="1" applyBorder="1" applyAlignment="1">
      <alignment vertical="center"/>
    </xf>
    <xf numFmtId="0" fontId="14" fillId="6" borderId="13" xfId="6" applyFont="1" applyFill="1" applyBorder="1" applyAlignment="1">
      <alignment vertical="center"/>
    </xf>
    <xf numFmtId="0" fontId="14" fillId="6" borderId="7" xfId="6" applyFont="1" applyFill="1" applyBorder="1" applyAlignment="1">
      <alignment vertical="center"/>
    </xf>
    <xf numFmtId="49" fontId="4" fillId="8" borderId="25" xfId="6" applyNumberFormat="1" applyFont="1" applyFill="1" applyBorder="1" applyAlignment="1">
      <alignment vertical="center"/>
    </xf>
    <xf numFmtId="44" fontId="4" fillId="8" borderId="1" xfId="5" applyFont="1" applyFill="1" applyBorder="1" applyAlignment="1">
      <alignment vertical="center"/>
    </xf>
    <xf numFmtId="0" fontId="4" fillId="8" borderId="26" xfId="6" applyFont="1" applyFill="1" applyBorder="1" applyAlignment="1">
      <alignment vertical="center"/>
    </xf>
    <xf numFmtId="0" fontId="4" fillId="8" borderId="25" xfId="6" applyFont="1" applyFill="1" applyBorder="1" applyAlignment="1">
      <alignment vertical="center"/>
    </xf>
    <xf numFmtId="0" fontId="10" fillId="0" borderId="5" xfId="0" applyFont="1" applyBorder="1"/>
    <xf numFmtId="0" fontId="20" fillId="0" borderId="15" xfId="0" applyFont="1" applyBorder="1" applyAlignment="1">
      <alignment horizontal="left" vertical="center"/>
    </xf>
    <xf numFmtId="0" fontId="20" fillId="0" borderId="29" xfId="0" applyFont="1" applyBorder="1" applyAlignment="1">
      <alignment vertical="center"/>
    </xf>
    <xf numFmtId="0" fontId="20" fillId="0" borderId="33" xfId="0" applyFont="1" applyBorder="1" applyAlignment="1">
      <alignment vertical="center"/>
    </xf>
    <xf numFmtId="37" fontId="20" fillId="6" borderId="26" xfId="0" applyNumberFormat="1" applyFont="1" applyFill="1" applyBorder="1" applyAlignment="1">
      <alignment horizontal="center" vertical="center"/>
    </xf>
    <xf numFmtId="0" fontId="20" fillId="0" borderId="25" xfId="0" applyFont="1" applyBorder="1" applyAlignment="1">
      <alignment vertical="center"/>
    </xf>
    <xf numFmtId="0" fontId="20" fillId="0" borderId="15" xfId="0" applyFont="1" applyBorder="1" applyAlignment="1">
      <alignment vertical="center"/>
    </xf>
    <xf numFmtId="0" fontId="20" fillId="0" borderId="15" xfId="0" applyFont="1" applyBorder="1"/>
    <xf numFmtId="0" fontId="20" fillId="0" borderId="49" xfId="0" applyFont="1" applyBorder="1" applyAlignment="1">
      <alignment vertical="center"/>
    </xf>
    <xf numFmtId="37" fontId="20" fillId="0" borderId="21" xfId="0" applyNumberFormat="1" applyFont="1" applyBorder="1" applyAlignment="1">
      <alignment horizontal="center" vertical="center"/>
    </xf>
    <xf numFmtId="0" fontId="20" fillId="0" borderId="7" xfId="0" applyFont="1" applyBorder="1"/>
    <xf numFmtId="0" fontId="20" fillId="0" borderId="8" xfId="0" applyFont="1" applyBorder="1"/>
    <xf numFmtId="0" fontId="35" fillId="9" borderId="0" xfId="6" applyFont="1" applyFill="1" applyAlignment="1">
      <alignment horizontal="center" vertical="center"/>
    </xf>
    <xf numFmtId="0" fontId="36" fillId="9" borderId="0" xfId="6" applyFont="1" applyFill="1" applyAlignment="1">
      <alignment horizontal="center" vertical="center"/>
    </xf>
    <xf numFmtId="0" fontId="37" fillId="9" borderId="0" xfId="0" applyFont="1" applyFill="1" applyAlignment="1">
      <alignment horizontal="left" vertical="center"/>
    </xf>
    <xf numFmtId="0" fontId="24" fillId="6" borderId="0" xfId="6" applyFont="1" applyFill="1" applyAlignment="1">
      <alignment vertical="center"/>
    </xf>
    <xf numFmtId="3" fontId="39" fillId="6" borderId="0" xfId="6" applyNumberFormat="1" applyFont="1" applyFill="1" applyAlignment="1">
      <alignment vertical="center"/>
    </xf>
    <xf numFmtId="0" fontId="14" fillId="9" borderId="2" xfId="6" applyFont="1" applyFill="1" applyBorder="1" applyAlignment="1">
      <alignment vertical="center"/>
    </xf>
    <xf numFmtId="0" fontId="14" fillId="9" borderId="3" xfId="6" applyFont="1" applyFill="1" applyBorder="1" applyAlignment="1">
      <alignment vertical="center"/>
    </xf>
    <xf numFmtId="0" fontId="14" fillId="9" borderId="4" xfId="6" applyFont="1" applyFill="1" applyBorder="1" applyAlignment="1">
      <alignment vertical="center"/>
    </xf>
    <xf numFmtId="0" fontId="20" fillId="0" borderId="0" xfId="0" applyFont="1"/>
    <xf numFmtId="0" fontId="20" fillId="0" borderId="0" xfId="0" applyFont="1" applyAlignment="1">
      <alignment horizontal="left" vertical="center"/>
    </xf>
    <xf numFmtId="0" fontId="20" fillId="0" borderId="0" xfId="0" applyFont="1" applyAlignment="1">
      <alignment vertical="center"/>
    </xf>
    <xf numFmtId="6" fontId="20" fillId="0" borderId="0" xfId="0" applyNumberFormat="1" applyFont="1"/>
    <xf numFmtId="0" fontId="10" fillId="0" borderId="0" xfId="0" applyFont="1" applyAlignment="1">
      <alignment horizontal="left" vertical="center"/>
    </xf>
    <xf numFmtId="37" fontId="10" fillId="0" borderId="0" xfId="0" applyNumberFormat="1" applyFont="1" applyAlignment="1">
      <alignment vertical="center"/>
    </xf>
    <xf numFmtId="0" fontId="20" fillId="7" borderId="5" xfId="0" applyFont="1" applyFill="1" applyBorder="1" applyAlignment="1">
      <alignment vertical="center"/>
    </xf>
    <xf numFmtId="37" fontId="20" fillId="7" borderId="0" xfId="0" applyNumberFormat="1" applyFont="1" applyFill="1" applyAlignment="1">
      <alignment horizontal="center" vertical="center"/>
    </xf>
    <xf numFmtId="0" fontId="20" fillId="7" borderId="0" xfId="0" applyFont="1" applyFill="1" applyAlignment="1">
      <alignment horizontal="left" vertical="center"/>
    </xf>
    <xf numFmtId="0" fontId="20" fillId="7" borderId="15" xfId="0" applyFont="1" applyFill="1" applyBorder="1" applyAlignment="1">
      <alignment horizontal="left" vertical="center"/>
    </xf>
    <xf numFmtId="2" fontId="11" fillId="3" borderId="10" xfId="0" applyNumberFormat="1" applyFont="1" applyFill="1" applyBorder="1" applyAlignment="1">
      <alignment horizontal="center" vertical="center"/>
    </xf>
    <xf numFmtId="0" fontId="17" fillId="0" borderId="10" xfId="0" applyFont="1" applyBorder="1" applyAlignment="1">
      <alignment horizontal="center" vertical="center"/>
    </xf>
    <xf numFmtId="0" fontId="17" fillId="0" borderId="9" xfId="0" applyFont="1" applyBorder="1" applyAlignment="1">
      <alignment horizontal="center" vertical="center"/>
    </xf>
    <xf numFmtId="0" fontId="0" fillId="0" borderId="2" xfId="0" applyBorder="1"/>
    <xf numFmtId="0" fontId="0" fillId="0" borderId="3" xfId="0" applyBorder="1"/>
    <xf numFmtId="0" fontId="0" fillId="0" borderId="6" xfId="0" applyBorder="1"/>
    <xf numFmtId="0" fontId="2" fillId="0" borderId="7" xfId="0" applyFont="1" applyBorder="1" applyAlignment="1">
      <alignment horizontal="right"/>
    </xf>
    <xf numFmtId="0" fontId="2" fillId="0" borderId="4" xfId="0" applyFont="1" applyBorder="1" applyAlignment="1">
      <alignment horizontal="center"/>
    </xf>
    <xf numFmtId="166" fontId="40" fillId="0" borderId="7" xfId="9" applyNumberFormat="1" applyFont="1" applyBorder="1"/>
    <xf numFmtId="166" fontId="40" fillId="0" borderId="8" xfId="9" applyNumberFormat="1" applyFont="1" applyBorder="1" applyAlignment="1">
      <alignment horizontal="center"/>
    </xf>
    <xf numFmtId="0" fontId="5" fillId="0" borderId="57" xfId="0" applyFont="1" applyBorder="1" applyAlignment="1">
      <alignment horizontal="left" vertical="center" wrapText="1"/>
    </xf>
    <xf numFmtId="0" fontId="5" fillId="0" borderId="57" xfId="0" applyFont="1" applyBorder="1" applyAlignment="1">
      <alignment horizontal="center" vertical="center" wrapText="1"/>
    </xf>
    <xf numFmtId="0" fontId="5" fillId="0" borderId="57" xfId="0" applyFont="1" applyBorder="1" applyAlignment="1">
      <alignment horizontal="center" vertical="center"/>
    </xf>
    <xf numFmtId="0" fontId="17" fillId="0" borderId="57" xfId="0" applyFont="1" applyBorder="1" applyAlignment="1">
      <alignment horizontal="center" vertical="center"/>
    </xf>
    <xf numFmtId="3" fontId="5" fillId="0" borderId="57" xfId="0" applyNumberFormat="1" applyFont="1" applyBorder="1" applyAlignment="1">
      <alignment horizontal="center" vertical="center"/>
    </xf>
    <xf numFmtId="2" fontId="5" fillId="0" borderId="57" xfId="0" applyNumberFormat="1" applyFont="1" applyBorder="1" applyAlignment="1">
      <alignment horizontal="center" vertical="center"/>
    </xf>
    <xf numFmtId="3" fontId="11" fillId="3" borderId="58" xfId="0" applyNumberFormat="1" applyFont="1" applyFill="1" applyBorder="1" applyAlignment="1">
      <alignment horizontal="center" vertical="center"/>
    </xf>
    <xf numFmtId="3" fontId="11" fillId="3" borderId="57" xfId="0" applyNumberFormat="1" applyFont="1" applyFill="1" applyBorder="1" applyAlignment="1">
      <alignment horizontal="center" vertical="center"/>
    </xf>
    <xf numFmtId="3" fontId="5" fillId="0" borderId="59" xfId="0" applyNumberFormat="1" applyFont="1" applyBorder="1" applyAlignment="1">
      <alignment horizontal="center" vertical="center"/>
    </xf>
    <xf numFmtId="0" fontId="0" fillId="3" borderId="13" xfId="0" applyFill="1" applyBorder="1"/>
    <xf numFmtId="0" fontId="0" fillId="3" borderId="13" xfId="0" applyFill="1" applyBorder="1" applyAlignment="1">
      <alignment wrapText="1"/>
    </xf>
    <xf numFmtId="0" fontId="2" fillId="3" borderId="13" xfId="0" applyFont="1" applyFill="1" applyBorder="1" applyAlignment="1">
      <alignment horizontal="right" wrapText="1"/>
    </xf>
    <xf numFmtId="0" fontId="0" fillId="3" borderId="13" xfId="0" applyFill="1" applyBorder="1" applyAlignment="1">
      <alignment horizontal="center"/>
    </xf>
    <xf numFmtId="3" fontId="0" fillId="3" borderId="13" xfId="0" applyNumberFormat="1" applyFill="1" applyBorder="1" applyAlignment="1">
      <alignment horizontal="center" vertical="center"/>
    </xf>
    <xf numFmtId="0" fontId="0" fillId="3" borderId="13" xfId="0" applyFill="1" applyBorder="1" applyAlignment="1">
      <alignment horizontal="center" vertical="center"/>
    </xf>
    <xf numFmtId="3" fontId="11" fillId="3" borderId="60" xfId="0" applyNumberFormat="1" applyFont="1" applyFill="1" applyBorder="1" applyAlignment="1">
      <alignment horizontal="center" vertical="center"/>
    </xf>
    <xf numFmtId="3" fontId="11" fillId="3" borderId="61" xfId="0" applyNumberFormat="1" applyFont="1" applyFill="1" applyBorder="1" applyAlignment="1">
      <alignment horizontal="center" vertical="center"/>
    </xf>
    <xf numFmtId="2" fontId="11" fillId="3" borderId="61" xfId="0" applyNumberFormat="1" applyFont="1" applyFill="1" applyBorder="1" applyAlignment="1">
      <alignment horizontal="center" vertical="center"/>
    </xf>
    <xf numFmtId="0" fontId="0" fillId="3" borderId="13" xfId="0" applyFill="1" applyBorder="1" applyAlignment="1">
      <alignment vertical="center"/>
    </xf>
    <xf numFmtId="0" fontId="0" fillId="5" borderId="13" xfId="0" applyFill="1" applyBorder="1"/>
    <xf numFmtId="0" fontId="0" fillId="5" borderId="13" xfId="0" applyFill="1" applyBorder="1" applyAlignment="1">
      <alignment wrapText="1"/>
    </xf>
    <xf numFmtId="0" fontId="2" fillId="5" borderId="13" xfId="0" applyFont="1" applyFill="1" applyBorder="1" applyAlignment="1">
      <alignment horizontal="right" wrapText="1"/>
    </xf>
    <xf numFmtId="0" fontId="0" fillId="5" borderId="13" xfId="0" applyFill="1" applyBorder="1" applyAlignment="1">
      <alignment horizontal="center"/>
    </xf>
    <xf numFmtId="0" fontId="0" fillId="5" borderId="13" xfId="0" applyFill="1" applyBorder="1" applyAlignment="1">
      <alignment horizontal="center" vertical="center"/>
    </xf>
    <xf numFmtId="0" fontId="0" fillId="5" borderId="13" xfId="0" applyFill="1" applyBorder="1" applyAlignment="1">
      <alignment horizontal="right" vertical="center"/>
    </xf>
    <xf numFmtId="0" fontId="20" fillId="5" borderId="13" xfId="0" applyFont="1" applyFill="1" applyBorder="1" applyAlignment="1">
      <alignment vertical="center"/>
    </xf>
    <xf numFmtId="3" fontId="0" fillId="5" borderId="13" xfId="0" applyNumberFormat="1" applyFill="1" applyBorder="1" applyAlignment="1">
      <alignment horizontal="center" vertical="center"/>
    </xf>
    <xf numFmtId="0" fontId="0" fillId="5" borderId="13" xfId="0" applyFill="1" applyBorder="1" applyAlignment="1">
      <alignment vertical="center"/>
    </xf>
    <xf numFmtId="0" fontId="41" fillId="0" borderId="0" xfId="6" applyFont="1" applyAlignment="1">
      <alignment vertical="center"/>
    </xf>
    <xf numFmtId="44" fontId="39" fillId="6" borderId="30" xfId="5" applyFont="1" applyFill="1" applyBorder="1" applyAlignment="1">
      <alignment vertical="center"/>
    </xf>
    <xf numFmtId="0" fontId="14" fillId="6" borderId="0" xfId="6" applyFont="1" applyFill="1" applyAlignment="1">
      <alignment vertical="center"/>
    </xf>
    <xf numFmtId="166" fontId="9" fillId="7" borderId="33" xfId="6" applyNumberFormat="1" applyFont="1" applyFill="1" applyBorder="1" applyAlignment="1">
      <alignment vertical="center"/>
    </xf>
    <xf numFmtId="166" fontId="9" fillId="7" borderId="16" xfId="6" applyNumberFormat="1" applyFont="1" applyFill="1" applyBorder="1" applyAlignment="1">
      <alignment vertical="center"/>
    </xf>
    <xf numFmtId="166" fontId="9" fillId="7" borderId="34" xfId="6" applyNumberFormat="1" applyFont="1" applyFill="1" applyBorder="1" applyAlignment="1">
      <alignment vertical="center"/>
    </xf>
    <xf numFmtId="166" fontId="9" fillId="7" borderId="29" xfId="6" applyNumberFormat="1" applyFont="1" applyFill="1" applyBorder="1" applyAlignment="1">
      <alignment vertical="center"/>
    </xf>
    <xf numFmtId="166" fontId="9" fillId="7" borderId="30" xfId="6" applyNumberFormat="1" applyFont="1" applyFill="1" applyBorder="1" applyAlignment="1">
      <alignment vertical="center"/>
    </xf>
    <xf numFmtId="166" fontId="9" fillId="7" borderId="31" xfId="6" applyNumberFormat="1" applyFont="1" applyFill="1" applyBorder="1" applyAlignment="1">
      <alignment vertical="center"/>
    </xf>
    <xf numFmtId="0" fontId="37" fillId="9" borderId="0" xfId="6" applyFont="1" applyFill="1" applyAlignment="1">
      <alignment horizontal="left" vertical="center"/>
    </xf>
    <xf numFmtId="0" fontId="38" fillId="9" borderId="0" xfId="6" applyFont="1" applyFill="1" applyAlignment="1">
      <alignment vertical="center"/>
    </xf>
    <xf numFmtId="0" fontId="42" fillId="9" borderId="0" xfId="6" applyFont="1" applyFill="1" applyAlignment="1">
      <alignment horizontal="left" vertical="center"/>
    </xf>
    <xf numFmtId="0" fontId="2" fillId="0" borderId="32" xfId="6" applyFont="1" applyBorder="1" applyAlignment="1">
      <alignment vertical="center"/>
    </xf>
    <xf numFmtId="49" fontId="21" fillId="0" borderId="20" xfId="6" applyNumberFormat="1" applyFont="1" applyBorder="1" applyAlignment="1">
      <alignment vertical="center"/>
    </xf>
    <xf numFmtId="0" fontId="12" fillId="8" borderId="2" xfId="6" applyFont="1" applyFill="1" applyBorder="1" applyAlignment="1">
      <alignment horizontal="right" vertical="center"/>
    </xf>
    <xf numFmtId="0" fontId="3" fillId="0" borderId="3" xfId="6" applyFont="1" applyBorder="1" applyAlignment="1">
      <alignment horizontal="center" vertical="center"/>
    </xf>
    <xf numFmtId="0" fontId="12" fillId="8" borderId="2" xfId="6" applyFont="1" applyFill="1" applyBorder="1" applyAlignment="1">
      <alignment horizontal="center" vertical="center"/>
    </xf>
    <xf numFmtId="0" fontId="12" fillId="8" borderId="4" xfId="6" applyFont="1" applyFill="1" applyBorder="1" applyAlignment="1">
      <alignment horizontal="center" vertical="center"/>
    </xf>
    <xf numFmtId="0" fontId="3" fillId="0" borderId="7" xfId="6" applyFont="1" applyBorder="1" applyAlignment="1">
      <alignment horizontal="center" vertical="center"/>
    </xf>
    <xf numFmtId="0" fontId="3" fillId="0" borderId="6" xfId="6" applyFont="1" applyBorder="1" applyAlignment="1">
      <alignment horizontal="left" vertical="center"/>
    </xf>
    <xf numFmtId="3" fontId="3" fillId="0" borderId="8" xfId="4" applyNumberFormat="1" applyFont="1" applyBorder="1" applyAlignment="1">
      <alignment horizontal="center" vertical="center"/>
    </xf>
    <xf numFmtId="0" fontId="14" fillId="9" borderId="62" xfId="6" applyFont="1" applyFill="1" applyBorder="1" applyAlignment="1">
      <alignment vertical="center"/>
    </xf>
    <xf numFmtId="0" fontId="25" fillId="9" borderId="62" xfId="6" applyFont="1" applyFill="1" applyBorder="1" applyAlignment="1">
      <alignment vertical="center"/>
    </xf>
    <xf numFmtId="0" fontId="14" fillId="9" borderId="13" xfId="6" applyFont="1" applyFill="1" applyBorder="1" applyAlignment="1">
      <alignment vertical="center"/>
    </xf>
    <xf numFmtId="0" fontId="14" fillId="0" borderId="13" xfId="6" applyFont="1" applyBorder="1" applyAlignment="1">
      <alignment vertical="center"/>
    </xf>
    <xf numFmtId="0" fontId="14" fillId="9" borderId="6" xfId="6" applyFont="1" applyFill="1" applyBorder="1" applyAlignment="1">
      <alignment vertical="center"/>
    </xf>
    <xf numFmtId="0" fontId="20" fillId="9" borderId="7" xfId="0" applyFont="1" applyFill="1" applyBorder="1" applyAlignment="1">
      <alignment horizontal="left" vertical="center"/>
    </xf>
    <xf numFmtId="0" fontId="36" fillId="9" borderId="7" xfId="0" applyFont="1" applyFill="1" applyBorder="1" applyAlignment="1">
      <alignment horizontal="center" vertical="center"/>
    </xf>
    <xf numFmtId="0" fontId="20" fillId="9" borderId="8" xfId="0" applyFont="1" applyFill="1" applyBorder="1" applyAlignment="1">
      <alignment horizontal="left" vertical="center"/>
    </xf>
    <xf numFmtId="0" fontId="20" fillId="9" borderId="13" xfId="0" applyFont="1" applyFill="1" applyBorder="1" applyAlignment="1">
      <alignment vertical="center"/>
    </xf>
    <xf numFmtId="37" fontId="20" fillId="9" borderId="13" xfId="0" applyNumberFormat="1" applyFont="1" applyFill="1" applyBorder="1" applyAlignment="1">
      <alignment horizontal="center" vertical="center"/>
    </xf>
    <xf numFmtId="0" fontId="20" fillId="9" borderId="13" xfId="0" applyFont="1" applyFill="1" applyBorder="1"/>
    <xf numFmtId="0" fontId="20" fillId="9" borderId="14" xfId="0" applyFont="1" applyFill="1" applyBorder="1"/>
    <xf numFmtId="0" fontId="20" fillId="9" borderId="7" xfId="0" applyFont="1" applyFill="1" applyBorder="1"/>
    <xf numFmtId="0" fontId="20" fillId="9" borderId="8" xfId="0" applyFont="1" applyFill="1" applyBorder="1"/>
    <xf numFmtId="0" fontId="10" fillId="0" borderId="1" xfId="0" applyFont="1" applyBorder="1" applyAlignment="1">
      <alignment horizontal="center" vertical="center"/>
    </xf>
    <xf numFmtId="0" fontId="10" fillId="0" borderId="26" xfId="0" applyFont="1" applyBorder="1" applyAlignment="1">
      <alignment horizontal="center" vertical="center"/>
    </xf>
    <xf numFmtId="0" fontId="10" fillId="0" borderId="30" xfId="0" applyFont="1" applyBorder="1" applyAlignment="1">
      <alignment horizontal="center" vertical="center"/>
    </xf>
    <xf numFmtId="0" fontId="43" fillId="0" borderId="0" xfId="6" applyFont="1" applyAlignment="1">
      <alignment vertical="center"/>
    </xf>
    <xf numFmtId="0" fontId="44" fillId="0" borderId="0" xfId="6" applyFont="1" applyAlignment="1">
      <alignment vertical="center"/>
    </xf>
    <xf numFmtId="0" fontId="41" fillId="0" borderId="7" xfId="6" applyFont="1" applyBorder="1" applyAlignment="1">
      <alignment vertical="center"/>
    </xf>
    <xf numFmtId="0" fontId="13" fillId="10" borderId="0" xfId="6" applyFill="1"/>
    <xf numFmtId="0" fontId="14" fillId="9" borderId="63" xfId="6" applyFont="1" applyFill="1" applyBorder="1" applyAlignment="1">
      <alignment vertical="center"/>
    </xf>
    <xf numFmtId="0" fontId="14" fillId="0" borderId="63" xfId="6" applyFont="1" applyBorder="1" applyAlignment="1">
      <alignment vertical="center"/>
    </xf>
    <xf numFmtId="0" fontId="41" fillId="0" borderId="64" xfId="6" applyFont="1" applyBorder="1" applyAlignment="1">
      <alignment vertical="center"/>
    </xf>
    <xf numFmtId="0" fontId="41" fillId="11" borderId="0" xfId="6" applyFont="1" applyFill="1" applyAlignment="1">
      <alignment vertical="center"/>
    </xf>
    <xf numFmtId="0" fontId="24" fillId="0" borderId="0" xfId="6" applyFont="1" applyAlignment="1">
      <alignment horizontal="right" vertical="center"/>
    </xf>
    <xf numFmtId="0" fontId="44" fillId="4" borderId="0" xfId="6" applyFont="1" applyFill="1" applyAlignment="1">
      <alignment vertical="center"/>
    </xf>
    <xf numFmtId="0" fontId="20" fillId="4" borderId="26" xfId="0" applyFont="1" applyFill="1" applyBorder="1" applyAlignment="1">
      <alignment horizontal="center" vertical="center"/>
    </xf>
    <xf numFmtId="37" fontId="20" fillId="4" borderId="26" xfId="0" applyNumberFormat="1" applyFont="1" applyFill="1" applyBorder="1" applyAlignment="1">
      <alignment horizontal="center" vertical="center"/>
    </xf>
    <xf numFmtId="0" fontId="45" fillId="9" borderId="0" xfId="6" applyFont="1" applyFill="1" applyAlignment="1">
      <alignment horizontal="left" vertical="center"/>
    </xf>
    <xf numFmtId="0" fontId="45" fillId="9" borderId="0" xfId="6" applyFont="1" applyFill="1" applyAlignment="1">
      <alignment vertical="center"/>
    </xf>
    <xf numFmtId="0" fontId="45" fillId="9" borderId="63" xfId="6" applyFont="1" applyFill="1" applyBorder="1" applyAlignment="1">
      <alignment vertical="center"/>
    </xf>
    <xf numFmtId="0" fontId="37" fillId="9" borderId="66" xfId="6" applyFont="1" applyFill="1" applyBorder="1" applyAlignment="1">
      <alignment horizontal="left" vertical="center"/>
    </xf>
    <xf numFmtId="0" fontId="14" fillId="9" borderId="66" xfId="6" applyFont="1" applyFill="1" applyBorder="1" applyAlignment="1">
      <alignment vertical="center"/>
    </xf>
    <xf numFmtId="0" fontId="36" fillId="9" borderId="66" xfId="6" applyFont="1" applyFill="1" applyBorder="1" applyAlignment="1">
      <alignment horizontal="center" vertical="center"/>
    </xf>
    <xf numFmtId="0" fontId="38" fillId="9" borderId="66" xfId="6" applyFont="1" applyFill="1" applyBorder="1" applyAlignment="1">
      <alignment vertical="center"/>
    </xf>
    <xf numFmtId="0" fontId="14" fillId="9" borderId="65" xfId="6" applyFont="1" applyFill="1" applyBorder="1" applyAlignment="1">
      <alignment vertical="center"/>
    </xf>
    <xf numFmtId="0" fontId="46" fillId="0" borderId="0" xfId="6" applyFont="1" applyAlignment="1">
      <alignment horizontal="center" vertical="center"/>
    </xf>
    <xf numFmtId="14" fontId="0" fillId="0" borderId="45" xfId="0" applyNumberFormat="1" applyBorder="1" applyAlignment="1">
      <alignment horizontal="left" indent="1"/>
    </xf>
    <xf numFmtId="1" fontId="12" fillId="0" borderId="4" xfId="6" applyNumberFormat="1" applyFont="1" applyBorder="1" applyAlignment="1">
      <alignment horizontal="center" vertical="center"/>
    </xf>
    <xf numFmtId="49" fontId="12" fillId="0" borderId="8" xfId="6" applyNumberFormat="1" applyFont="1" applyBorder="1" applyAlignment="1">
      <alignment horizontal="center" vertical="center"/>
    </xf>
    <xf numFmtId="37" fontId="20" fillId="4" borderId="1" xfId="0" applyNumberFormat="1" applyFont="1" applyFill="1" applyBorder="1" applyAlignment="1">
      <alignment horizontal="center" vertical="center"/>
    </xf>
    <xf numFmtId="0" fontId="24" fillId="8" borderId="22" xfId="6" applyFont="1" applyFill="1" applyBorder="1" applyAlignment="1">
      <alignment horizontal="center" vertical="center" wrapText="1"/>
    </xf>
    <xf numFmtId="3" fontId="47" fillId="0" borderId="0" xfId="0" applyNumberFormat="1" applyFont="1" applyAlignment="1">
      <alignment vertical="center"/>
    </xf>
    <xf numFmtId="37" fontId="47" fillId="0" borderId="0" xfId="0" applyNumberFormat="1" applyFont="1" applyAlignment="1">
      <alignment vertical="center"/>
    </xf>
    <xf numFmtId="0" fontId="16" fillId="6" borderId="3" xfId="0" applyFont="1" applyFill="1" applyBorder="1" applyAlignment="1">
      <alignment horizontal="left" vertical="center"/>
    </xf>
    <xf numFmtId="0" fontId="5" fillId="6" borderId="0" xfId="0" applyFont="1" applyFill="1"/>
    <xf numFmtId="0" fontId="16" fillId="6" borderId="3" xfId="0" applyFont="1" applyFill="1" applyBorder="1"/>
    <xf numFmtId="0" fontId="17" fillId="6" borderId="3" xfId="0" applyFont="1" applyFill="1" applyBorder="1" applyAlignment="1">
      <alignment horizontal="right"/>
    </xf>
    <xf numFmtId="0" fontId="16" fillId="6" borderId="3" xfId="0" applyFont="1" applyFill="1" applyBorder="1" applyAlignment="1">
      <alignment horizontal="left"/>
    </xf>
    <xf numFmtId="0" fontId="16" fillId="6" borderId="4" xfId="0" applyFont="1" applyFill="1" applyBorder="1" applyAlignment="1">
      <alignment horizontal="left"/>
    </xf>
    <xf numFmtId="0" fontId="16" fillId="6" borderId="7" xfId="0" applyFont="1" applyFill="1" applyBorder="1" applyAlignment="1">
      <alignment horizontal="left" vertical="center"/>
    </xf>
    <xf numFmtId="0" fontId="16" fillId="6" borderId="7" xfId="0" applyFont="1" applyFill="1" applyBorder="1" applyAlignment="1">
      <alignment vertical="center"/>
    </xf>
    <xf numFmtId="0" fontId="16" fillId="6" borderId="7" xfId="0" applyFont="1" applyFill="1" applyBorder="1"/>
    <xf numFmtId="0" fontId="17" fillId="6" borderId="7" xfId="0" applyFont="1" applyFill="1" applyBorder="1" applyAlignment="1">
      <alignment horizontal="right"/>
    </xf>
    <xf numFmtId="0" fontId="16" fillId="6" borderId="7" xfId="0" applyFont="1" applyFill="1" applyBorder="1" applyAlignment="1">
      <alignment horizontal="center"/>
    </xf>
    <xf numFmtId="14" fontId="16" fillId="6" borderId="8" xfId="0" applyNumberFormat="1" applyFont="1" applyFill="1" applyBorder="1" applyAlignment="1">
      <alignment horizontal="left"/>
    </xf>
    <xf numFmtId="0" fontId="0" fillId="6" borderId="39" xfId="0" applyFill="1" applyBorder="1" applyAlignment="1">
      <alignment horizontal="left" indent="1"/>
    </xf>
    <xf numFmtId="0" fontId="0" fillId="6" borderId="42" xfId="0" applyFill="1" applyBorder="1" applyAlignment="1">
      <alignment horizontal="left" indent="1"/>
    </xf>
    <xf numFmtId="9" fontId="0" fillId="6" borderId="43" xfId="1" applyFont="1" applyFill="1" applyBorder="1" applyAlignment="1">
      <alignment horizontal="center"/>
    </xf>
    <xf numFmtId="9" fontId="0" fillId="6" borderId="46" xfId="1" applyFont="1" applyFill="1" applyBorder="1" applyAlignment="1">
      <alignment horizontal="center"/>
    </xf>
    <xf numFmtId="0" fontId="17" fillId="0" borderId="2" xfId="0" applyFont="1" applyBorder="1" applyAlignment="1">
      <alignment horizontal="left" vertical="center"/>
    </xf>
    <xf numFmtId="14" fontId="16" fillId="6" borderId="14" xfId="0" applyNumberFormat="1" applyFont="1" applyFill="1" applyBorder="1" applyAlignment="1">
      <alignment horizontal="left" vertical="center" indent="1"/>
    </xf>
    <xf numFmtId="164" fontId="34" fillId="0" borderId="0" xfId="6" applyNumberFormat="1" applyFont="1" applyAlignment="1">
      <alignment vertical="center"/>
    </xf>
    <xf numFmtId="0" fontId="24" fillId="8" borderId="23" xfId="6" applyFont="1" applyFill="1" applyBorder="1" applyAlignment="1">
      <alignment horizontal="center" vertical="center" wrapText="1"/>
    </xf>
    <xf numFmtId="49" fontId="48" fillId="6" borderId="33" xfId="6" applyNumberFormat="1" applyFont="1" applyFill="1" applyBorder="1" applyAlignment="1">
      <alignment vertical="center"/>
    </xf>
    <xf numFmtId="44" fontId="48" fillId="6" borderId="16" xfId="7" applyFont="1" applyFill="1" applyBorder="1" applyAlignment="1">
      <alignment vertical="center"/>
    </xf>
    <xf numFmtId="0" fontId="49" fillId="6" borderId="26" xfId="8" applyFont="1" applyFill="1" applyBorder="1" applyAlignment="1">
      <alignment vertical="center"/>
    </xf>
    <xf numFmtId="0" fontId="29" fillId="6" borderId="0" xfId="6" applyFont="1" applyFill="1" applyAlignment="1">
      <alignment horizontal="right" vertical="center"/>
    </xf>
    <xf numFmtId="0" fontId="33" fillId="6" borderId="0" xfId="8" applyFill="1" applyBorder="1" applyAlignment="1">
      <alignment vertical="center"/>
    </xf>
    <xf numFmtId="0" fontId="50" fillId="0" borderId="0" xfId="6" applyFont="1" applyAlignment="1">
      <alignment horizontal="left" vertical="center" indent="8"/>
    </xf>
    <xf numFmtId="0" fontId="4" fillId="0" borderId="0" xfId="6" applyFont="1" applyAlignment="1">
      <alignment horizontal="left" vertical="center" indent="8"/>
    </xf>
    <xf numFmtId="0" fontId="50" fillId="0" borderId="0" xfId="6" applyFont="1" applyAlignment="1">
      <alignment horizontal="left" vertical="center" wrapText="1" indent="8"/>
    </xf>
    <xf numFmtId="44" fontId="39" fillId="6" borderId="7" xfId="6" applyNumberFormat="1" applyFont="1" applyFill="1" applyBorder="1" applyAlignment="1">
      <alignment vertical="center"/>
    </xf>
    <xf numFmtId="0" fontId="51" fillId="0" borderId="0" xfId="0" applyFont="1"/>
    <xf numFmtId="0" fontId="11" fillId="8" borderId="1" xfId="0" applyFont="1" applyFill="1" applyBorder="1" applyAlignment="1">
      <alignment horizontal="left" vertical="center" wrapText="1"/>
    </xf>
    <xf numFmtId="0" fontId="11"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37" fontId="11" fillId="8" borderId="1" xfId="0" applyNumberFormat="1" applyFont="1" applyFill="1" applyBorder="1" applyAlignment="1">
      <alignment horizontal="center" vertical="center"/>
    </xf>
    <xf numFmtId="39" fontId="11" fillId="8" borderId="1" xfId="0" applyNumberFormat="1"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166" fontId="52" fillId="0" borderId="1" xfId="9" applyNumberFormat="1" applyFont="1" applyFill="1" applyBorder="1" applyAlignment="1">
      <alignment vertical="center"/>
    </xf>
    <xf numFmtId="169" fontId="4" fillId="0" borderId="1" xfId="9" applyNumberFormat="1" applyFont="1" applyBorder="1" applyAlignment="1" applyProtection="1">
      <alignment vertical="center"/>
      <protection locked="0"/>
    </xf>
    <xf numFmtId="166" fontId="4" fillId="0" borderId="1" xfId="9" applyNumberFormat="1" applyFont="1" applyBorder="1" applyAlignment="1">
      <alignment vertical="center"/>
    </xf>
    <xf numFmtId="166" fontId="4" fillId="0" borderId="1" xfId="9" applyNumberFormat="1" applyFont="1" applyFill="1" applyBorder="1" applyAlignment="1" applyProtection="1">
      <alignment horizontal="center" vertical="center"/>
      <protection locked="0"/>
    </xf>
    <xf numFmtId="49" fontId="4" fillId="0" borderId="67" xfId="0" applyNumberFormat="1" applyFont="1" applyBorder="1" applyAlignment="1" applyProtection="1">
      <alignment horizontal="left" vertical="center" wrapText="1"/>
      <protection locked="0"/>
    </xf>
    <xf numFmtId="49" fontId="4" fillId="0" borderId="1" xfId="0" applyNumberFormat="1" applyFont="1" applyBorder="1" applyAlignment="1" applyProtection="1">
      <alignment horizontal="center" vertical="center" wrapText="1"/>
      <protection locked="0"/>
    </xf>
    <xf numFmtId="49" fontId="4" fillId="0" borderId="68" xfId="0" applyNumberFormat="1" applyFont="1" applyBorder="1" applyAlignment="1" applyProtection="1">
      <alignment horizontal="center" vertical="center" wrapText="1"/>
      <protection locked="0"/>
    </xf>
    <xf numFmtId="49" fontId="4" fillId="0" borderId="69" xfId="0" applyNumberFormat="1" applyFont="1" applyBorder="1" applyAlignment="1" applyProtection="1">
      <alignment horizontal="center" vertical="center" wrapText="1"/>
      <protection locked="0"/>
    </xf>
    <xf numFmtId="166" fontId="4" fillId="0" borderId="69" xfId="9" applyNumberFormat="1" applyFont="1" applyFill="1" applyBorder="1" applyAlignment="1" applyProtection="1">
      <alignment horizontal="center" vertical="center"/>
      <protection locked="0"/>
    </xf>
    <xf numFmtId="166" fontId="4" fillId="0" borderId="68" xfId="9" applyNumberFormat="1" applyFont="1" applyFill="1" applyBorder="1" applyAlignment="1" applyProtection="1">
      <alignment vertical="center"/>
      <protection locked="0"/>
    </xf>
    <xf numFmtId="166" fontId="4" fillId="0" borderId="0" xfId="9" applyNumberFormat="1" applyFont="1" applyFill="1" applyBorder="1" applyAlignment="1" applyProtection="1">
      <alignment vertical="center"/>
    </xf>
    <xf numFmtId="169" fontId="4" fillId="0" borderId="68" xfId="9" applyNumberFormat="1" applyFont="1" applyFill="1" applyBorder="1" applyAlignment="1" applyProtection="1">
      <alignment vertical="center"/>
      <protection locked="0"/>
    </xf>
    <xf numFmtId="166" fontId="4" fillId="0" borderId="68" xfId="9" applyNumberFormat="1" applyFont="1" applyFill="1" applyBorder="1" applyAlignment="1">
      <alignment vertical="center"/>
    </xf>
    <xf numFmtId="0" fontId="4" fillId="0" borderId="1" xfId="0" applyFont="1" applyBorder="1" applyAlignment="1">
      <alignment horizontal="center" vertical="center"/>
    </xf>
    <xf numFmtId="37" fontId="11" fillId="0" borderId="1" xfId="0" applyNumberFormat="1" applyFont="1" applyBorder="1" applyAlignment="1">
      <alignment horizontal="right" vertical="center"/>
    </xf>
    <xf numFmtId="39" fontId="11" fillId="0" borderId="1" xfId="0" applyNumberFormat="1" applyFont="1" applyBorder="1" applyAlignment="1">
      <alignment horizontal="right" vertical="center"/>
    </xf>
    <xf numFmtId="37" fontId="11" fillId="8" borderId="1" xfId="0" applyNumberFormat="1" applyFont="1" applyFill="1" applyBorder="1" applyAlignment="1">
      <alignment horizontal="right" vertical="center"/>
    </xf>
    <xf numFmtId="39" fontId="11" fillId="8" borderId="1" xfId="0" applyNumberFormat="1" applyFont="1" applyFill="1" applyBorder="1" applyAlignment="1">
      <alignment horizontal="right" vertical="center"/>
    </xf>
    <xf numFmtId="4" fontId="4" fillId="0" borderId="1" xfId="10" applyNumberFormat="1" applyFont="1" applyBorder="1" applyAlignment="1">
      <alignment horizontal="right" vertical="center"/>
    </xf>
    <xf numFmtId="0" fontId="54" fillId="0" borderId="1" xfId="0" applyFont="1" applyBorder="1"/>
    <xf numFmtId="0" fontId="54" fillId="0" borderId="1" xfId="0" applyFont="1" applyBorder="1" applyAlignment="1">
      <alignment wrapText="1"/>
    </xf>
    <xf numFmtId="0" fontId="54" fillId="0" borderId="1" xfId="0" applyFont="1" applyBorder="1" applyAlignment="1">
      <alignment horizontal="center" vertical="center"/>
    </xf>
    <xf numFmtId="37" fontId="54" fillId="0" borderId="1" xfId="0" applyNumberFormat="1" applyFont="1" applyBorder="1" applyAlignment="1">
      <alignment horizontal="right" vertical="center"/>
    </xf>
    <xf numFmtId="0" fontId="55" fillId="0" borderId="0" xfId="0" applyFont="1"/>
    <xf numFmtId="0" fontId="55" fillId="0" borderId="0" xfId="0" applyFont="1" applyAlignment="1">
      <alignment wrapText="1"/>
    </xf>
    <xf numFmtId="0" fontId="55" fillId="0" borderId="0" xfId="0" applyFont="1" applyAlignment="1">
      <alignment horizontal="right"/>
    </xf>
    <xf numFmtId="0" fontId="55" fillId="0" borderId="0" xfId="0" applyFont="1" applyAlignment="1">
      <alignment horizontal="center"/>
    </xf>
    <xf numFmtId="0" fontId="56" fillId="7" borderId="67" xfId="0" applyFont="1" applyFill="1" applyBorder="1" applyAlignment="1">
      <alignment horizontal="left" vertical="center"/>
    </xf>
    <xf numFmtId="0" fontId="56" fillId="7" borderId="69" xfId="0" applyFont="1" applyFill="1" applyBorder="1" applyAlignment="1">
      <alignment horizontal="left" vertical="center" wrapText="1"/>
    </xf>
    <xf numFmtId="0" fontId="56" fillId="7" borderId="67" xfId="0" applyFont="1" applyFill="1" applyBorder="1" applyAlignment="1">
      <alignment horizontal="center" vertical="center" wrapText="1"/>
    </xf>
    <xf numFmtId="0" fontId="56" fillId="7" borderId="68" xfId="0" applyFont="1" applyFill="1" applyBorder="1" applyAlignment="1">
      <alignment horizontal="center" vertical="center" wrapText="1"/>
    </xf>
    <xf numFmtId="166" fontId="57" fillId="7" borderId="68" xfId="9" applyNumberFormat="1" applyFont="1" applyFill="1" applyBorder="1" applyAlignment="1">
      <alignment horizontal="center" vertical="center" wrapText="1"/>
    </xf>
    <xf numFmtId="166" fontId="56" fillId="7" borderId="68" xfId="9" applyNumberFormat="1" applyFont="1" applyFill="1" applyBorder="1" applyAlignment="1">
      <alignment horizontal="center" vertical="center" wrapText="1"/>
    </xf>
    <xf numFmtId="166" fontId="56" fillId="7" borderId="0" xfId="9" applyNumberFormat="1" applyFont="1" applyFill="1" applyBorder="1" applyAlignment="1">
      <alignment horizontal="center" vertical="center" wrapText="1"/>
    </xf>
    <xf numFmtId="169" fontId="56" fillId="7" borderId="68" xfId="9" applyNumberFormat="1" applyFont="1" applyFill="1" applyBorder="1" applyAlignment="1">
      <alignment horizontal="right" vertical="center" wrapText="1"/>
    </xf>
    <xf numFmtId="166" fontId="56" fillId="7" borderId="68" xfId="9" applyNumberFormat="1" applyFont="1" applyFill="1" applyBorder="1" applyAlignment="1">
      <alignment horizontal="right" vertical="center" wrapText="1"/>
    </xf>
    <xf numFmtId="49" fontId="54" fillId="12" borderId="1" xfId="0" applyNumberFormat="1" applyFont="1" applyFill="1" applyBorder="1" applyAlignment="1" applyProtection="1">
      <alignment horizontal="left" vertical="center" wrapText="1"/>
      <protection locked="0"/>
    </xf>
    <xf numFmtId="49" fontId="54" fillId="12" borderId="1" xfId="0" applyNumberFormat="1" applyFont="1" applyFill="1" applyBorder="1" applyAlignment="1" applyProtection="1">
      <alignment horizontal="center" vertical="center" wrapText="1"/>
      <protection locked="0"/>
    </xf>
    <xf numFmtId="166" fontId="54" fillId="12" borderId="1" xfId="9" applyNumberFormat="1" applyFont="1" applyFill="1" applyBorder="1" applyAlignment="1" applyProtection="1">
      <alignment vertical="center"/>
      <protection locked="0"/>
    </xf>
    <xf numFmtId="166" fontId="54" fillId="12" borderId="1" xfId="9" applyNumberFormat="1" applyFont="1" applyFill="1" applyBorder="1" applyAlignment="1" applyProtection="1">
      <alignment vertical="center"/>
    </xf>
    <xf numFmtId="169" fontId="54" fillId="12" borderId="1" xfId="9" applyNumberFormat="1" applyFont="1" applyFill="1" applyBorder="1" applyAlignment="1" applyProtection="1">
      <alignment vertical="center"/>
      <protection locked="0"/>
    </xf>
    <xf numFmtId="166" fontId="54" fillId="12" borderId="1" xfId="9" applyNumberFormat="1" applyFont="1" applyFill="1" applyBorder="1" applyAlignment="1">
      <alignment vertical="center"/>
    </xf>
    <xf numFmtId="166" fontId="54" fillId="12" borderId="1" xfId="9" applyNumberFormat="1" applyFont="1" applyFill="1" applyBorder="1" applyAlignment="1" applyProtection="1">
      <alignment horizontal="right" vertical="center"/>
      <protection locked="0"/>
    </xf>
    <xf numFmtId="169" fontId="54" fillId="12" borderId="1" xfId="9" applyNumberFormat="1" applyFont="1" applyFill="1" applyBorder="1" applyAlignment="1" applyProtection="1">
      <alignment horizontal="right" vertical="center"/>
      <protection locked="0"/>
    </xf>
    <xf numFmtId="49" fontId="54" fillId="0" borderId="1" xfId="0" applyNumberFormat="1" applyFont="1" applyBorder="1" applyAlignment="1" applyProtection="1">
      <alignment horizontal="center" vertical="center" wrapText="1"/>
      <protection locked="0"/>
    </xf>
    <xf numFmtId="166" fontId="55" fillId="0" borderId="1" xfId="9" applyNumberFormat="1" applyFont="1" applyFill="1" applyBorder="1" applyAlignment="1">
      <alignment horizontal="right" vertical="center"/>
    </xf>
    <xf numFmtId="169" fontId="54" fillId="0" borderId="1" xfId="9" applyNumberFormat="1" applyFont="1" applyBorder="1" applyAlignment="1" applyProtection="1">
      <alignment horizontal="right" vertical="center"/>
      <protection locked="0"/>
    </xf>
    <xf numFmtId="166" fontId="54" fillId="0" borderId="1" xfId="9" applyNumberFormat="1" applyFont="1" applyFill="1" applyBorder="1" applyAlignment="1" applyProtection="1">
      <alignment horizontal="right" vertical="center"/>
      <protection locked="0"/>
    </xf>
    <xf numFmtId="0" fontId="58" fillId="0" borderId="0" xfId="0" applyFont="1" applyAlignment="1">
      <alignment vertical="center"/>
    </xf>
    <xf numFmtId="168" fontId="39" fillId="6" borderId="0" xfId="6" applyNumberFormat="1" applyFont="1" applyFill="1" applyAlignment="1">
      <alignment vertical="center"/>
    </xf>
    <xf numFmtId="8" fontId="39" fillId="6" borderId="7" xfId="6" applyNumberFormat="1" applyFont="1" applyFill="1" applyBorder="1" applyAlignment="1">
      <alignment vertical="center"/>
    </xf>
  </cellXfs>
  <cellStyles count="11">
    <cellStyle name="Comma" xfId="9" builtinId="3"/>
    <cellStyle name="Comma 2" xfId="4" xr:uid="{99993171-F6D7-494B-9306-21B02AFE41FC}"/>
    <cellStyle name="Currency" xfId="5" builtinId="4"/>
    <cellStyle name="Currency 2" xfId="7" xr:uid="{BB513834-C309-41E7-8F3F-A13576E8A5FF}"/>
    <cellStyle name="Hyperlink" xfId="8" builtinId="8"/>
    <cellStyle name="Hyperlink 2" xfId="3" xr:uid="{3EE41270-76B1-493C-8427-D7F0595ABC30}"/>
    <cellStyle name="Normal" xfId="0" builtinId="0"/>
    <cellStyle name="Normal 2" xfId="2" xr:uid="{35498A1F-8BA8-4B22-9BA7-AC9E3F323D7E}"/>
    <cellStyle name="Normal 3" xfId="6" xr:uid="{D5DC3217-41F5-4A5A-A942-850929C526D4}"/>
    <cellStyle name="Normal 4" xfId="10" xr:uid="{BE8B5AD7-A620-49F0-8005-D96CC6FDB3A9}"/>
    <cellStyle name="Percent" xfId="1" builtinId="5"/>
  </cellStyles>
  <dxfs count="1">
    <dxf>
      <font>
        <b/>
        <i val="0"/>
        <color rgb="FFC00000"/>
      </font>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47624</xdr:colOff>
      <xdr:row>24</xdr:row>
      <xdr:rowOff>0</xdr:rowOff>
    </xdr:from>
    <xdr:to>
      <xdr:col>17</xdr:col>
      <xdr:colOff>35717</xdr:colOff>
      <xdr:row>31</xdr:row>
      <xdr:rowOff>124035</xdr:rowOff>
    </xdr:to>
    <xdr:pic>
      <xdr:nvPicPr>
        <xdr:cNvPr id="3" name="Picture 2" descr="ICR summary of burden example">
          <a:extLst>
            <a:ext uri="{FF2B5EF4-FFF2-40B4-BE49-F238E27FC236}">
              <a16:creationId xmlns:a16="http://schemas.microsoft.com/office/drawing/2014/main" id="{9635829E-02D7-120D-D7AF-F9553BE6E048}"/>
            </a:ext>
          </a:extLst>
        </xdr:cNvPr>
        <xdr:cNvPicPr>
          <a:picLocks noChangeAspect="1"/>
        </xdr:cNvPicPr>
      </xdr:nvPicPr>
      <xdr:blipFill rotWithShape="1">
        <a:blip xmlns:r="http://schemas.openxmlformats.org/officeDocument/2006/relationships" r:embed="rId1"/>
        <a:srcRect r="73750"/>
        <a:stretch/>
      </xdr:blipFill>
      <xdr:spPr>
        <a:xfrm>
          <a:off x="17776030" y="4714875"/>
          <a:ext cx="4536281" cy="1505160"/>
        </a:xfrm>
        <a:prstGeom prst="rect">
          <a:avLst/>
        </a:prstGeom>
      </xdr:spPr>
    </xdr:pic>
    <xdr:clientData/>
  </xdr:twoCellAnchor>
  <xdr:twoCellAnchor>
    <xdr:from>
      <xdr:col>16</xdr:col>
      <xdr:colOff>2166938</xdr:colOff>
      <xdr:row>23</xdr:row>
      <xdr:rowOff>130969</xdr:rowOff>
    </xdr:from>
    <xdr:to>
      <xdr:col>16</xdr:col>
      <xdr:colOff>4119563</xdr:colOff>
      <xdr:row>32</xdr:row>
      <xdr:rowOff>142875</xdr:rowOff>
    </xdr:to>
    <xdr:sp macro="" textlink="">
      <xdr:nvSpPr>
        <xdr:cNvPr id="4" name="Rectangle 3" descr="rectangle ">
          <a:extLst>
            <a:ext uri="{FF2B5EF4-FFF2-40B4-BE49-F238E27FC236}">
              <a16:creationId xmlns:a16="http://schemas.microsoft.com/office/drawing/2014/main" id="{33A06B3F-F9B5-BD12-B151-DFB4EDCBB71F}"/>
            </a:ext>
          </a:extLst>
        </xdr:cNvPr>
        <xdr:cNvSpPr/>
      </xdr:nvSpPr>
      <xdr:spPr>
        <a:xfrm>
          <a:off x="20323969" y="4655344"/>
          <a:ext cx="1952625" cy="1774031"/>
        </a:xfrm>
        <a:prstGeom prst="rect">
          <a:avLst/>
        </a:prstGeom>
        <a:noFill/>
        <a:ln w="381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47625</xdr:colOff>
      <xdr:row>9</xdr:row>
      <xdr:rowOff>107156</xdr:rowOff>
    </xdr:from>
    <xdr:to>
      <xdr:col>16</xdr:col>
      <xdr:colOff>2131219</xdr:colOff>
      <xdr:row>23</xdr:row>
      <xdr:rowOff>130968</xdr:rowOff>
    </xdr:to>
    <xdr:cxnSp macro="">
      <xdr:nvCxnSpPr>
        <xdr:cNvPr id="6" name="Straight Arrow Connector 5" descr="straight arrow point to data">
          <a:extLst>
            <a:ext uri="{FF2B5EF4-FFF2-40B4-BE49-F238E27FC236}">
              <a16:creationId xmlns:a16="http://schemas.microsoft.com/office/drawing/2014/main" id="{F7AF1599-F11A-92D3-BB8F-94F6E637121A}"/>
            </a:ext>
          </a:extLst>
        </xdr:cNvPr>
        <xdr:cNvCxnSpPr/>
      </xdr:nvCxnSpPr>
      <xdr:spPr>
        <a:xfrm flipH="1" flipV="1">
          <a:off x="16990219" y="2464594"/>
          <a:ext cx="2869406" cy="280987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323850</xdr:colOff>
      <xdr:row>22</xdr:row>
      <xdr:rowOff>-1</xdr:rowOff>
    </xdr:from>
    <xdr:to>
      <xdr:col>3</xdr:col>
      <xdr:colOff>723900</xdr:colOff>
      <xdr:row>28</xdr:row>
      <xdr:rowOff>22411</xdr:rowOff>
    </xdr:to>
    <xdr:sp macro="" textlink="">
      <xdr:nvSpPr>
        <xdr:cNvPr id="3" name="Left Brace 2">
          <a:extLst>
            <a:ext uri="{FF2B5EF4-FFF2-40B4-BE49-F238E27FC236}">
              <a16:creationId xmlns:a16="http://schemas.microsoft.com/office/drawing/2014/main" id="{5E447E47-8D4B-4A2B-3418-C16E9A251340}"/>
            </a:ext>
            <a:ext uri="{C183D7F6-B498-43B3-948B-1728B52AA6E4}">
              <adec:decorative xmlns:adec="http://schemas.microsoft.com/office/drawing/2017/decorative" val="1"/>
            </a:ext>
          </a:extLst>
        </xdr:cNvPr>
        <xdr:cNvSpPr/>
      </xdr:nvSpPr>
      <xdr:spPr>
        <a:xfrm>
          <a:off x="3842497" y="4616823"/>
          <a:ext cx="400050" cy="1389529"/>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Ford, SaMonia - MRP-APHIS" id="{ECBCC30E-98A9-4A30-B14B-D057E0ECBC55}" userId="S::samonia.m.ford@usda.gov::993daf89-54c3-4a01-abdf-2ee006197e8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5" dT="2025-08-08T15:28:48.09" personId="{ECBCC30E-98A9-4A30-B14B-D057E0ECBC55}" id="{8FF23B45-4C83-4525-B6E5-96AC51A8D22E}">
    <text>Duplicate entry??</text>
  </threadedComment>
  <threadedComment ref="A68" dT="2025-08-08T15:24:15.79" personId="{ECBCC30E-98A9-4A30-B14B-D057E0ECBC55}" id="{BE46850E-89A5-481A-982A-3C3F6CC1DE86}">
    <text>Form name changed. Split per regs</text>
  </threadedComment>
  <threadedComment ref="A73" dT="2025-08-08T15:24:31.65" personId="{ECBCC30E-98A9-4A30-B14B-D057E0ECBC55}" id="{8A06903C-F07E-425D-849B-C79C28C993E7}">
    <text>Form name changed. Split per reg.</text>
  </threadedComment>
  <threadedComment ref="A78" dT="2025-08-08T15:25:02.86" personId="{ECBCC30E-98A9-4A30-B14B-D057E0ECBC55}" id="{8994D013-8982-47A0-B3FD-B33430C3FE24}">
    <text>No longer reg requirement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bls.gov/oes/current/oes_nat.ht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472"/>
  <sheetViews>
    <sheetView tabSelected="1" topLeftCell="A11" zoomScale="85" zoomScaleNormal="85" zoomScaleSheetLayoutView="100" workbookViewId="0">
      <selection activeCell="D16" sqref="D16"/>
    </sheetView>
  </sheetViews>
  <sheetFormatPr defaultRowHeight="14.5" x14ac:dyDescent="0.35"/>
  <cols>
    <col min="1" max="1" width="40.7265625" style="103" customWidth="1"/>
    <col min="2" max="2" width="21.7265625" style="103" customWidth="1"/>
    <col min="3" max="4" width="12.7265625" style="119" customWidth="1"/>
    <col min="5" max="8" width="5.7265625" style="103" customWidth="1"/>
    <col min="9" max="12" width="15.7265625" style="104" customWidth="1"/>
  </cols>
  <sheetData>
    <row r="1" spans="1:14" ht="24" customHeight="1" thickBot="1" x14ac:dyDescent="0.4">
      <c r="A1" s="117" t="s">
        <v>48</v>
      </c>
      <c r="B1" s="125" t="s">
        <v>130</v>
      </c>
      <c r="C1" s="30"/>
      <c r="D1" s="30"/>
      <c r="E1" s="30"/>
      <c r="F1" s="30"/>
      <c r="G1" s="30"/>
      <c r="H1" s="30"/>
      <c r="I1" s="30"/>
      <c r="J1" s="31"/>
      <c r="K1" s="118" t="s">
        <v>3</v>
      </c>
      <c r="L1" s="313">
        <v>46188</v>
      </c>
    </row>
    <row r="2" spans="1:14" ht="45" customHeight="1" x14ac:dyDescent="0.35">
      <c r="A2" s="113" t="s">
        <v>26</v>
      </c>
      <c r="B2" s="296" t="s">
        <v>131</v>
      </c>
      <c r="C2" s="297"/>
      <c r="D2" s="298"/>
      <c r="E2" s="298"/>
      <c r="F2" s="298"/>
      <c r="G2" s="298"/>
      <c r="H2" s="298"/>
      <c r="I2" s="299"/>
      <c r="J2" s="300"/>
      <c r="K2" s="299"/>
      <c r="L2" s="301"/>
      <c r="N2" s="116"/>
    </row>
    <row r="3" spans="1:14" ht="36" customHeight="1" thickBot="1" x14ac:dyDescent="0.4">
      <c r="A3" s="114" t="s">
        <v>70</v>
      </c>
      <c r="B3" s="302"/>
      <c r="C3" s="303"/>
      <c r="D3" s="304"/>
      <c r="E3" s="304"/>
      <c r="F3" s="304"/>
      <c r="G3" s="304"/>
      <c r="H3" s="304"/>
      <c r="I3" s="305"/>
      <c r="J3" s="306"/>
      <c r="K3" s="305"/>
      <c r="L3" s="307"/>
    </row>
    <row r="4" spans="1:14" ht="21" customHeight="1" thickBot="1" x14ac:dyDescent="0.4">
      <c r="A4" s="48" t="s">
        <v>71</v>
      </c>
      <c r="B4" s="49"/>
      <c r="C4" s="50"/>
      <c r="D4" s="50"/>
      <c r="E4" s="51"/>
      <c r="F4" s="51"/>
      <c r="G4" s="51"/>
      <c r="H4" s="51"/>
      <c r="I4" s="51"/>
      <c r="J4" s="52"/>
      <c r="K4" s="53" t="s">
        <v>49</v>
      </c>
      <c r="L4" s="54"/>
      <c r="N4" s="116"/>
    </row>
    <row r="5" spans="1:14" x14ac:dyDescent="0.35">
      <c r="A5" s="33" t="s">
        <v>0</v>
      </c>
      <c r="B5" s="308" t="s">
        <v>132</v>
      </c>
      <c r="C5" s="23"/>
      <c r="D5" s="23"/>
      <c r="E5" s="23"/>
      <c r="F5" s="27"/>
      <c r="G5" s="27"/>
      <c r="H5" s="27"/>
      <c r="I5" s="28"/>
      <c r="J5" s="13"/>
      <c r="K5" s="14" t="s">
        <v>65</v>
      </c>
      <c r="L5" s="15">
        <f>SUMIF(G14:G482,"*X*",I14:I482)</f>
        <v>381316</v>
      </c>
      <c r="N5" s="75"/>
    </row>
    <row r="6" spans="1:14" x14ac:dyDescent="0.35">
      <c r="A6" s="32" t="s">
        <v>1</v>
      </c>
      <c r="B6" s="309" t="s">
        <v>133</v>
      </c>
      <c r="C6" s="24"/>
      <c r="D6" s="24"/>
      <c r="E6" s="24"/>
      <c r="F6" s="24"/>
      <c r="G6" s="24"/>
      <c r="H6" s="24"/>
      <c r="I6" s="26"/>
      <c r="J6" s="16"/>
      <c r="K6" s="17" t="s">
        <v>15</v>
      </c>
      <c r="L6" s="18">
        <f>SUM(J14:J500)</f>
        <v>985618</v>
      </c>
    </row>
    <row r="7" spans="1:14" x14ac:dyDescent="0.35">
      <c r="A7" s="32" t="s">
        <v>2</v>
      </c>
      <c r="B7" s="309" t="s">
        <v>134</v>
      </c>
      <c r="C7" s="24"/>
      <c r="D7" s="24"/>
      <c r="E7" s="24"/>
      <c r="F7" s="24"/>
      <c r="G7" s="24"/>
      <c r="H7" s="24"/>
      <c r="I7" s="26"/>
      <c r="J7" s="16"/>
      <c r="K7" s="17" t="s">
        <v>16</v>
      </c>
      <c r="L7" s="310">
        <v>0.9</v>
      </c>
    </row>
    <row r="8" spans="1:14" x14ac:dyDescent="0.35">
      <c r="A8" s="32" t="s">
        <v>3</v>
      </c>
      <c r="B8" s="45">
        <f>L1</f>
        <v>46188</v>
      </c>
      <c r="C8" s="24"/>
      <c r="D8" s="24"/>
      <c r="E8" s="24"/>
      <c r="F8" s="24"/>
      <c r="G8" s="24"/>
      <c r="H8" s="24"/>
      <c r="I8" s="26"/>
      <c r="J8" s="16"/>
      <c r="K8" s="17" t="s">
        <v>17</v>
      </c>
      <c r="L8" s="19">
        <f>L6/L5</f>
        <v>2.5847800774161063</v>
      </c>
    </row>
    <row r="9" spans="1:14" x14ac:dyDescent="0.35">
      <c r="A9" s="32" t="s">
        <v>4</v>
      </c>
      <c r="B9" s="382" t="s">
        <v>305</v>
      </c>
      <c r="C9" s="24"/>
      <c r="D9" s="24"/>
      <c r="E9" s="24"/>
      <c r="F9" s="24"/>
      <c r="G9" s="24"/>
      <c r="H9" s="24"/>
      <c r="I9" s="26"/>
      <c r="J9" s="16"/>
      <c r="K9" s="17" t="s">
        <v>18</v>
      </c>
      <c r="L9" s="18">
        <f>SUM(L14:L500)</f>
        <v>228953</v>
      </c>
    </row>
    <row r="10" spans="1:14" x14ac:dyDescent="0.35">
      <c r="A10" s="32" t="s">
        <v>5</v>
      </c>
      <c r="B10" s="44" t="s">
        <v>306</v>
      </c>
      <c r="C10" s="24"/>
      <c r="D10" s="24"/>
      <c r="E10" s="24"/>
      <c r="F10" s="24"/>
      <c r="G10" s="24"/>
      <c r="H10" s="24"/>
      <c r="I10" s="26"/>
      <c r="J10" s="16"/>
      <c r="K10" s="17" t="s">
        <v>19</v>
      </c>
      <c r="L10" s="20">
        <f>L9/L6</f>
        <v>0.232293850152899</v>
      </c>
    </row>
    <row r="11" spans="1:14" ht="15" thickBot="1" x14ac:dyDescent="0.4">
      <c r="A11" s="34" t="s">
        <v>6</v>
      </c>
      <c r="B11" s="289">
        <v>46030</v>
      </c>
      <c r="C11" s="25"/>
      <c r="D11" s="25"/>
      <c r="E11" s="25"/>
      <c r="F11" s="25"/>
      <c r="G11" s="25"/>
      <c r="H11" s="25"/>
      <c r="I11" s="29"/>
      <c r="J11" s="21"/>
      <c r="K11" s="22" t="s">
        <v>20</v>
      </c>
      <c r="L11" s="311">
        <v>0.95</v>
      </c>
    </row>
    <row r="12" spans="1:14" ht="21" customHeight="1" thickBot="1" x14ac:dyDescent="0.4">
      <c r="A12" s="55" t="s">
        <v>25</v>
      </c>
      <c r="B12" s="56"/>
      <c r="C12" s="56"/>
      <c r="D12" s="56"/>
      <c r="E12" s="56"/>
      <c r="F12" s="56"/>
      <c r="G12" s="56"/>
      <c r="H12" s="56"/>
      <c r="I12" s="57"/>
      <c r="J12" s="57"/>
      <c r="K12" s="57"/>
      <c r="L12" s="58"/>
    </row>
    <row r="13" spans="1:14" ht="107.25" customHeight="1" thickBot="1" x14ac:dyDescent="0.4">
      <c r="A13" s="7" t="s">
        <v>7</v>
      </c>
      <c r="B13" s="7" t="s">
        <v>8</v>
      </c>
      <c r="C13" s="7" t="s">
        <v>13</v>
      </c>
      <c r="D13" s="7" t="s">
        <v>14</v>
      </c>
      <c r="E13" s="8" t="s">
        <v>9</v>
      </c>
      <c r="F13" s="8" t="s">
        <v>12</v>
      </c>
      <c r="G13" s="8" t="s">
        <v>11</v>
      </c>
      <c r="H13" s="8" t="s">
        <v>10</v>
      </c>
      <c r="I13" s="120" t="s">
        <v>24</v>
      </c>
      <c r="J13" s="7" t="s">
        <v>21</v>
      </c>
      <c r="K13" s="120" t="s">
        <v>22</v>
      </c>
      <c r="L13" s="7" t="s">
        <v>23</v>
      </c>
      <c r="M13" s="2"/>
    </row>
    <row r="14" spans="1:14" ht="28" customHeight="1" x14ac:dyDescent="0.35">
      <c r="A14" s="326" t="s">
        <v>135</v>
      </c>
      <c r="B14" s="327" t="s">
        <v>136</v>
      </c>
      <c r="C14" s="328" t="s">
        <v>137</v>
      </c>
      <c r="D14" s="328"/>
      <c r="E14" s="328"/>
      <c r="F14" s="328"/>
      <c r="G14" s="328"/>
      <c r="H14" s="328"/>
      <c r="I14" s="329"/>
      <c r="J14" s="329"/>
      <c r="K14" s="330"/>
      <c r="L14" s="329"/>
    </row>
    <row r="15" spans="1:14" ht="28" customHeight="1" x14ac:dyDescent="0.35">
      <c r="A15" s="331"/>
      <c r="B15" s="332"/>
      <c r="C15" s="332"/>
      <c r="D15" s="332"/>
      <c r="E15" s="333" t="s">
        <v>138</v>
      </c>
      <c r="F15" s="333" t="s">
        <v>139</v>
      </c>
      <c r="G15" s="333"/>
      <c r="H15" s="333" t="s">
        <v>140</v>
      </c>
      <c r="I15" s="348">
        <v>88</v>
      </c>
      <c r="J15" s="348">
        <v>88</v>
      </c>
      <c r="K15" s="349">
        <v>0.5</v>
      </c>
      <c r="L15" s="348">
        <f>ROUNDUP(J15*K15,0)</f>
        <v>44</v>
      </c>
    </row>
    <row r="16" spans="1:14" ht="28" customHeight="1" x14ac:dyDescent="0.35">
      <c r="A16" s="326" t="s">
        <v>141</v>
      </c>
      <c r="B16" s="327" t="s">
        <v>142</v>
      </c>
      <c r="C16" s="327" t="s">
        <v>143</v>
      </c>
      <c r="D16" s="327"/>
      <c r="E16" s="328"/>
      <c r="F16" s="328"/>
      <c r="G16" s="328"/>
      <c r="H16" s="328"/>
      <c r="I16" s="329"/>
      <c r="J16" s="329"/>
      <c r="K16" s="330"/>
      <c r="L16" s="329"/>
    </row>
    <row r="17" spans="1:12" ht="28" customHeight="1" x14ac:dyDescent="0.35">
      <c r="A17" s="331"/>
      <c r="B17" s="332"/>
      <c r="C17" s="332"/>
      <c r="D17" s="332"/>
      <c r="E17" s="333" t="s">
        <v>138</v>
      </c>
      <c r="F17" s="333" t="s">
        <v>139</v>
      </c>
      <c r="G17" s="333" t="s">
        <v>144</v>
      </c>
      <c r="H17" s="333" t="s">
        <v>140</v>
      </c>
      <c r="I17" s="334">
        <v>6038</v>
      </c>
      <c r="J17" s="334">
        <v>6038</v>
      </c>
      <c r="K17" s="335">
        <v>0.25</v>
      </c>
      <c r="L17" s="336">
        <f>ROUNDUP(J17*K17,0)</f>
        <v>1510</v>
      </c>
    </row>
    <row r="18" spans="1:12" ht="28" customHeight="1" x14ac:dyDescent="0.35">
      <c r="A18" s="331"/>
      <c r="B18" s="332"/>
      <c r="C18" s="332"/>
      <c r="D18" s="332"/>
      <c r="E18" s="333" t="s">
        <v>138</v>
      </c>
      <c r="F18" s="333" t="s">
        <v>145</v>
      </c>
      <c r="G18" s="333" t="s">
        <v>144</v>
      </c>
      <c r="H18" s="333" t="s">
        <v>140</v>
      </c>
      <c r="I18" s="337">
        <v>225</v>
      </c>
      <c r="J18" s="337">
        <v>225</v>
      </c>
      <c r="K18" s="335">
        <v>0.25</v>
      </c>
      <c r="L18" s="336">
        <f>ROUNDUP(J18*K18,0)</f>
        <v>57</v>
      </c>
    </row>
    <row r="19" spans="1:12" ht="28" customHeight="1" x14ac:dyDescent="0.35">
      <c r="A19" s="331"/>
      <c r="B19" s="332"/>
      <c r="C19" s="332"/>
      <c r="D19" s="332"/>
      <c r="E19" s="333" t="s">
        <v>138</v>
      </c>
      <c r="F19" s="333" t="s">
        <v>146</v>
      </c>
      <c r="G19" s="333" t="s">
        <v>144</v>
      </c>
      <c r="H19" s="333" t="s">
        <v>140</v>
      </c>
      <c r="I19" s="337">
        <v>169</v>
      </c>
      <c r="J19" s="337">
        <v>169</v>
      </c>
      <c r="K19" s="335">
        <v>0.25</v>
      </c>
      <c r="L19" s="336">
        <f>ROUNDUP(J19*K19,0)</f>
        <v>43</v>
      </c>
    </row>
    <row r="20" spans="1:12" ht="28" customHeight="1" x14ac:dyDescent="0.35">
      <c r="A20" s="331"/>
      <c r="B20" s="332"/>
      <c r="C20" s="332"/>
      <c r="D20" s="332"/>
      <c r="E20" s="333" t="s">
        <v>138</v>
      </c>
      <c r="F20" s="333" t="s">
        <v>147</v>
      </c>
      <c r="G20" s="333"/>
      <c r="H20" s="333" t="s">
        <v>140</v>
      </c>
      <c r="I20" s="337">
        <v>113</v>
      </c>
      <c r="J20" s="337">
        <v>113</v>
      </c>
      <c r="K20" s="335">
        <v>0.25</v>
      </c>
      <c r="L20" s="336">
        <f>ROUNDUP(J20*K20,0)</f>
        <v>29</v>
      </c>
    </row>
    <row r="21" spans="1:12" ht="28" customHeight="1" x14ac:dyDescent="0.35">
      <c r="A21" s="338" t="s">
        <v>303</v>
      </c>
      <c r="B21" s="339" t="s">
        <v>304</v>
      </c>
      <c r="C21" s="340" t="s">
        <v>158</v>
      </c>
      <c r="D21" s="341"/>
      <c r="E21" s="342"/>
      <c r="F21" s="343"/>
      <c r="G21" s="344"/>
      <c r="H21" s="345"/>
      <c r="I21" s="346"/>
      <c r="J21" s="343"/>
      <c r="K21" s="345"/>
      <c r="L21" s="343"/>
    </row>
    <row r="22" spans="1:12" ht="28" customHeight="1" x14ac:dyDescent="0.35">
      <c r="A22" s="331"/>
      <c r="B22" s="332"/>
      <c r="C22" s="332"/>
      <c r="D22" s="332"/>
      <c r="E22" s="333" t="s">
        <v>138</v>
      </c>
      <c r="F22" s="339" t="s">
        <v>139</v>
      </c>
      <c r="G22" s="333"/>
      <c r="H22" s="333" t="s">
        <v>140</v>
      </c>
      <c r="I22" s="334">
        <v>535</v>
      </c>
      <c r="J22" s="334">
        <v>535</v>
      </c>
      <c r="K22" s="335">
        <v>0.25</v>
      </c>
      <c r="L22" s="336">
        <f>ROUNDUP(J22*K22,0)</f>
        <v>134</v>
      </c>
    </row>
    <row r="23" spans="1:12" ht="28" customHeight="1" x14ac:dyDescent="0.35">
      <c r="A23" s="331"/>
      <c r="B23" s="332"/>
      <c r="C23" s="332"/>
      <c r="D23" s="332"/>
      <c r="E23" s="333" t="s">
        <v>138</v>
      </c>
      <c r="F23" s="339" t="s">
        <v>145</v>
      </c>
      <c r="G23" s="333"/>
      <c r="H23" s="333" t="s">
        <v>140</v>
      </c>
      <c r="I23" s="337">
        <v>20</v>
      </c>
      <c r="J23" s="337">
        <v>20</v>
      </c>
      <c r="K23" s="335">
        <v>0.25</v>
      </c>
      <c r="L23" s="336">
        <f>ROUNDUP(J23*K23,0)</f>
        <v>5</v>
      </c>
    </row>
    <row r="24" spans="1:12" ht="28" customHeight="1" x14ac:dyDescent="0.35">
      <c r="A24" s="331"/>
      <c r="B24" s="332"/>
      <c r="C24" s="332"/>
      <c r="D24" s="332"/>
      <c r="E24" s="333" t="s">
        <v>138</v>
      </c>
      <c r="F24" s="339" t="s">
        <v>146</v>
      </c>
      <c r="G24" s="333"/>
      <c r="H24" s="333" t="s">
        <v>140</v>
      </c>
      <c r="I24" s="337">
        <v>16</v>
      </c>
      <c r="J24" s="337">
        <v>16</v>
      </c>
      <c r="K24" s="335">
        <v>0.25</v>
      </c>
      <c r="L24" s="336">
        <f>ROUNDUP(J24*K24,0)</f>
        <v>4</v>
      </c>
    </row>
    <row r="25" spans="1:12" ht="28" customHeight="1" x14ac:dyDescent="0.35">
      <c r="A25" s="331"/>
      <c r="B25" s="332"/>
      <c r="C25" s="332"/>
      <c r="D25" s="332"/>
      <c r="E25" s="333" t="s">
        <v>138</v>
      </c>
      <c r="F25" s="347" t="s">
        <v>147</v>
      </c>
      <c r="G25" s="333"/>
      <c r="H25" s="333" t="s">
        <v>140</v>
      </c>
      <c r="I25" s="337">
        <v>11</v>
      </c>
      <c r="J25" s="337">
        <v>11</v>
      </c>
      <c r="K25" s="335">
        <v>0.25</v>
      </c>
      <c r="L25" s="336">
        <f>ROUNDUP(J25*K25,0)</f>
        <v>3</v>
      </c>
    </row>
    <row r="26" spans="1:12" ht="28" customHeight="1" x14ac:dyDescent="0.35">
      <c r="A26" s="326" t="s">
        <v>148</v>
      </c>
      <c r="B26" s="327" t="s">
        <v>149</v>
      </c>
      <c r="C26" s="327" t="s">
        <v>137</v>
      </c>
      <c r="D26" s="327"/>
      <c r="E26" s="328"/>
      <c r="F26" s="328"/>
      <c r="G26" s="328"/>
      <c r="H26" s="328"/>
      <c r="I26" s="329"/>
      <c r="J26" s="329"/>
      <c r="K26" s="330"/>
      <c r="L26" s="329"/>
    </row>
    <row r="27" spans="1:12" ht="28" customHeight="1" x14ac:dyDescent="0.35">
      <c r="A27" s="331"/>
      <c r="B27" s="332"/>
      <c r="C27" s="332"/>
      <c r="D27" s="332"/>
      <c r="E27" s="333" t="s">
        <v>138</v>
      </c>
      <c r="F27" s="333" t="s">
        <v>139</v>
      </c>
      <c r="G27" s="333"/>
      <c r="H27" s="333" t="s">
        <v>140</v>
      </c>
      <c r="I27" s="348">
        <v>22722</v>
      </c>
      <c r="J27" s="348">
        <v>22722</v>
      </c>
      <c r="K27" s="349">
        <v>0.25</v>
      </c>
      <c r="L27" s="348">
        <f>ROUNDUP(J27*K27,0)</f>
        <v>5681</v>
      </c>
    </row>
    <row r="28" spans="1:12" ht="28" customHeight="1" x14ac:dyDescent="0.35">
      <c r="A28" s="331"/>
      <c r="B28" s="332"/>
      <c r="C28" s="332"/>
      <c r="D28" s="332"/>
      <c r="E28" s="333" t="s">
        <v>138</v>
      </c>
      <c r="F28" s="333" t="s">
        <v>145</v>
      </c>
      <c r="G28" s="333"/>
      <c r="H28" s="333" t="s">
        <v>140</v>
      </c>
      <c r="I28" s="348">
        <v>999</v>
      </c>
      <c r="J28" s="348">
        <v>999</v>
      </c>
      <c r="K28" s="349">
        <v>0.25</v>
      </c>
      <c r="L28" s="348">
        <f>ROUNDUP(J28*K28,0)</f>
        <v>250</v>
      </c>
    </row>
    <row r="29" spans="1:12" ht="28" customHeight="1" x14ac:dyDescent="0.35">
      <c r="A29" s="331"/>
      <c r="B29" s="332"/>
      <c r="C29" s="332"/>
      <c r="D29" s="332"/>
      <c r="E29" s="333" t="s">
        <v>138</v>
      </c>
      <c r="F29" s="333" t="s">
        <v>146</v>
      </c>
      <c r="G29" s="333"/>
      <c r="H29" s="333" t="s">
        <v>140</v>
      </c>
      <c r="I29" s="348">
        <v>749</v>
      </c>
      <c r="J29" s="348">
        <v>749</v>
      </c>
      <c r="K29" s="349">
        <v>0.25</v>
      </c>
      <c r="L29" s="348">
        <f>ROUNDUP(J29*K29,0)</f>
        <v>188</v>
      </c>
    </row>
    <row r="30" spans="1:12" ht="28" customHeight="1" x14ac:dyDescent="0.35">
      <c r="A30" s="331"/>
      <c r="B30" s="332"/>
      <c r="C30" s="332"/>
      <c r="D30" s="332"/>
      <c r="E30" s="333" t="s">
        <v>138</v>
      </c>
      <c r="F30" s="333" t="s">
        <v>147</v>
      </c>
      <c r="G30" s="333"/>
      <c r="H30" s="333" t="s">
        <v>140</v>
      </c>
      <c r="I30" s="348">
        <v>499</v>
      </c>
      <c r="J30" s="348">
        <v>499</v>
      </c>
      <c r="K30" s="349">
        <v>0.25</v>
      </c>
      <c r="L30" s="348">
        <f>ROUNDUP(J30*K30,0)</f>
        <v>125</v>
      </c>
    </row>
    <row r="31" spans="1:12" ht="47" customHeight="1" x14ac:dyDescent="0.35">
      <c r="A31" s="326" t="s">
        <v>150</v>
      </c>
      <c r="B31" s="327" t="s">
        <v>151</v>
      </c>
      <c r="C31" s="327" t="s">
        <v>152</v>
      </c>
      <c r="D31" s="327"/>
      <c r="E31" s="328"/>
      <c r="F31" s="328"/>
      <c r="G31" s="328"/>
      <c r="H31" s="328"/>
      <c r="I31" s="350"/>
      <c r="J31" s="350"/>
      <c r="K31" s="351"/>
      <c r="L31" s="350"/>
    </row>
    <row r="32" spans="1:12" ht="28" customHeight="1" x14ac:dyDescent="0.35">
      <c r="A32" s="331"/>
      <c r="B32" s="332"/>
      <c r="C32" s="332"/>
      <c r="D32" s="332"/>
      <c r="E32" s="333" t="s">
        <v>138</v>
      </c>
      <c r="F32" s="333" t="s">
        <v>139</v>
      </c>
      <c r="G32" s="333"/>
      <c r="H32" s="333" t="s">
        <v>140</v>
      </c>
      <c r="I32" s="348">
        <v>507</v>
      </c>
      <c r="J32" s="348">
        <v>507</v>
      </c>
      <c r="K32" s="352">
        <v>0.08</v>
      </c>
      <c r="L32" s="348">
        <f>ROUNDUP(J32*K32,0)</f>
        <v>41</v>
      </c>
    </row>
    <row r="33" spans="1:12" ht="28" customHeight="1" x14ac:dyDescent="0.35">
      <c r="A33" s="331"/>
      <c r="B33" s="332"/>
      <c r="C33" s="332"/>
      <c r="D33" s="332"/>
      <c r="E33" s="333" t="s">
        <v>138</v>
      </c>
      <c r="F33" s="333" t="s">
        <v>145</v>
      </c>
      <c r="G33" s="333"/>
      <c r="H33" s="333" t="s">
        <v>140</v>
      </c>
      <c r="I33" s="348">
        <v>22</v>
      </c>
      <c r="J33" s="348">
        <v>22</v>
      </c>
      <c r="K33" s="352">
        <v>0.08</v>
      </c>
      <c r="L33" s="348">
        <f>ROUNDUP(J33*K33,0)</f>
        <v>2</v>
      </c>
    </row>
    <row r="34" spans="1:12" ht="28" customHeight="1" x14ac:dyDescent="0.35">
      <c r="A34" s="331"/>
      <c r="B34" s="332"/>
      <c r="C34" s="332"/>
      <c r="D34" s="332"/>
      <c r="E34" s="333" t="s">
        <v>138</v>
      </c>
      <c r="F34" s="333" t="s">
        <v>146</v>
      </c>
      <c r="G34" s="333"/>
      <c r="H34" s="333" t="s">
        <v>140</v>
      </c>
      <c r="I34" s="348">
        <v>17</v>
      </c>
      <c r="J34" s="348">
        <v>17</v>
      </c>
      <c r="K34" s="352">
        <v>0.25</v>
      </c>
      <c r="L34" s="348">
        <f>ROUNDUP(J34*K34,0)</f>
        <v>5</v>
      </c>
    </row>
    <row r="35" spans="1:12" ht="28" customHeight="1" x14ac:dyDescent="0.35">
      <c r="A35" s="331"/>
      <c r="B35" s="332"/>
      <c r="C35" s="332"/>
      <c r="D35" s="332"/>
      <c r="E35" s="333" t="s">
        <v>138</v>
      </c>
      <c r="F35" s="333" t="s">
        <v>147</v>
      </c>
      <c r="G35" s="333"/>
      <c r="H35" s="333" t="s">
        <v>140</v>
      </c>
      <c r="I35" s="348">
        <v>11</v>
      </c>
      <c r="J35" s="348">
        <v>11</v>
      </c>
      <c r="K35" s="352">
        <v>0.25</v>
      </c>
      <c r="L35" s="348">
        <f>ROUNDUP(J35*K35,0)</f>
        <v>3</v>
      </c>
    </row>
    <row r="36" spans="1:12" ht="28" customHeight="1" x14ac:dyDescent="0.35">
      <c r="A36" s="326" t="s">
        <v>153</v>
      </c>
      <c r="B36" s="327" t="s">
        <v>154</v>
      </c>
      <c r="C36" s="327" t="s">
        <v>155</v>
      </c>
      <c r="D36" s="327"/>
      <c r="E36" s="328"/>
      <c r="F36" s="328"/>
      <c r="G36" s="328"/>
      <c r="H36" s="328"/>
      <c r="I36" s="350"/>
      <c r="J36" s="350"/>
      <c r="K36" s="351"/>
      <c r="L36" s="350"/>
    </row>
    <row r="37" spans="1:12" ht="28" customHeight="1" x14ac:dyDescent="0.35">
      <c r="A37" s="331"/>
      <c r="B37" s="332"/>
      <c r="C37" s="332"/>
      <c r="D37" s="332"/>
      <c r="E37" s="333" t="s">
        <v>156</v>
      </c>
      <c r="F37" s="333" t="s">
        <v>139</v>
      </c>
      <c r="G37" s="333" t="s">
        <v>144</v>
      </c>
      <c r="H37" s="333" t="s">
        <v>140</v>
      </c>
      <c r="I37" s="348">
        <v>9729</v>
      </c>
      <c r="J37" s="348">
        <v>9729</v>
      </c>
      <c r="K37" s="349">
        <v>0.25</v>
      </c>
      <c r="L37" s="348">
        <f>ROUNDUP(J37*K37,0)</f>
        <v>2433</v>
      </c>
    </row>
    <row r="38" spans="1:12" ht="28" customHeight="1" x14ac:dyDescent="0.35">
      <c r="A38" s="331"/>
      <c r="B38" s="332"/>
      <c r="C38" s="332"/>
      <c r="D38" s="332"/>
      <c r="E38" s="333" t="s">
        <v>156</v>
      </c>
      <c r="F38" s="333" t="s">
        <v>145</v>
      </c>
      <c r="G38" s="333" t="s">
        <v>144</v>
      </c>
      <c r="H38" s="333" t="s">
        <v>140</v>
      </c>
      <c r="I38" s="348">
        <v>428</v>
      </c>
      <c r="J38" s="348">
        <v>428</v>
      </c>
      <c r="K38" s="349">
        <v>0.25</v>
      </c>
      <c r="L38" s="348">
        <f>ROUNDUP(J38*K38,0)</f>
        <v>107</v>
      </c>
    </row>
    <row r="39" spans="1:12" ht="28" customHeight="1" x14ac:dyDescent="0.35">
      <c r="A39" s="331"/>
      <c r="B39" s="332"/>
      <c r="C39" s="332"/>
      <c r="D39" s="332"/>
      <c r="E39" s="333" t="s">
        <v>156</v>
      </c>
      <c r="F39" s="333" t="s">
        <v>146</v>
      </c>
      <c r="G39" s="333" t="s">
        <v>144</v>
      </c>
      <c r="H39" s="333" t="s">
        <v>140</v>
      </c>
      <c r="I39" s="348">
        <v>321</v>
      </c>
      <c r="J39" s="348">
        <v>321</v>
      </c>
      <c r="K39" s="349">
        <v>0.25</v>
      </c>
      <c r="L39" s="348">
        <f>ROUNDUP(J39*K39,0)</f>
        <v>81</v>
      </c>
    </row>
    <row r="40" spans="1:12" ht="28" customHeight="1" x14ac:dyDescent="0.35">
      <c r="A40" s="331"/>
      <c r="B40" s="332"/>
      <c r="C40" s="332"/>
      <c r="D40" s="332"/>
      <c r="E40" s="333" t="s">
        <v>156</v>
      </c>
      <c r="F40" s="333" t="s">
        <v>147</v>
      </c>
      <c r="G40" s="333"/>
      <c r="H40" s="333" t="s">
        <v>140</v>
      </c>
      <c r="I40" s="348">
        <v>213</v>
      </c>
      <c r="J40" s="348">
        <v>213</v>
      </c>
      <c r="K40" s="349">
        <v>0.25</v>
      </c>
      <c r="L40" s="348">
        <f>ROUNDUP(J40*K40,0)</f>
        <v>54</v>
      </c>
    </row>
    <row r="41" spans="1:12" ht="28" customHeight="1" x14ac:dyDescent="0.35">
      <c r="A41" s="326" t="s">
        <v>157</v>
      </c>
      <c r="B41" s="327" t="s">
        <v>149</v>
      </c>
      <c r="C41" s="327" t="s">
        <v>316</v>
      </c>
      <c r="D41" s="327"/>
      <c r="E41" s="328"/>
      <c r="F41" s="328"/>
      <c r="G41" s="328"/>
      <c r="H41" s="328"/>
      <c r="I41" s="350"/>
      <c r="J41" s="350"/>
      <c r="K41" s="351"/>
      <c r="L41" s="350"/>
    </row>
    <row r="42" spans="1:12" ht="28" customHeight="1" x14ac:dyDescent="0.35">
      <c r="A42" s="331"/>
      <c r="B42" s="332"/>
      <c r="C42" s="332"/>
      <c r="D42" s="332"/>
      <c r="E42" s="333" t="s">
        <v>156</v>
      </c>
      <c r="F42" s="333" t="s">
        <v>139</v>
      </c>
      <c r="G42" s="333" t="s">
        <v>144</v>
      </c>
      <c r="H42" s="333" t="s">
        <v>140</v>
      </c>
      <c r="I42" s="348">
        <v>5491</v>
      </c>
      <c r="J42" s="348">
        <v>5491</v>
      </c>
      <c r="K42" s="352">
        <v>0.33</v>
      </c>
      <c r="L42" s="348">
        <f>ROUNDUP(J42*K42,0)</f>
        <v>1813</v>
      </c>
    </row>
    <row r="43" spans="1:12" ht="28" customHeight="1" x14ac:dyDescent="0.35">
      <c r="A43" s="331"/>
      <c r="B43" s="332"/>
      <c r="C43" s="332"/>
      <c r="D43" s="332"/>
      <c r="E43" s="333" t="s">
        <v>156</v>
      </c>
      <c r="F43" s="333" t="s">
        <v>145</v>
      </c>
      <c r="G43" s="333" t="s">
        <v>144</v>
      </c>
      <c r="H43" s="333" t="s">
        <v>140</v>
      </c>
      <c r="I43" s="348">
        <v>241</v>
      </c>
      <c r="J43" s="348">
        <v>241</v>
      </c>
      <c r="K43" s="352">
        <v>0.33</v>
      </c>
      <c r="L43" s="348">
        <f>ROUNDUP(J43*K43,0)</f>
        <v>80</v>
      </c>
    </row>
    <row r="44" spans="1:12" ht="28" customHeight="1" x14ac:dyDescent="0.35">
      <c r="A44" s="331"/>
      <c r="B44" s="332"/>
      <c r="C44" s="332"/>
      <c r="D44" s="332"/>
      <c r="E44" s="333" t="s">
        <v>156</v>
      </c>
      <c r="F44" s="333" t="s">
        <v>146</v>
      </c>
      <c r="G44" s="333" t="s">
        <v>144</v>
      </c>
      <c r="H44" s="333" t="s">
        <v>140</v>
      </c>
      <c r="I44" s="348">
        <v>181</v>
      </c>
      <c r="J44" s="348">
        <v>181</v>
      </c>
      <c r="K44" s="352">
        <v>0.33</v>
      </c>
      <c r="L44" s="348">
        <f>ROUNDUP(J44*K44,0)</f>
        <v>60</v>
      </c>
    </row>
    <row r="45" spans="1:12" ht="28" customHeight="1" x14ac:dyDescent="0.35">
      <c r="A45" s="331"/>
      <c r="B45" s="332"/>
      <c r="C45" s="332"/>
      <c r="D45" s="332"/>
      <c r="E45" s="333" t="s">
        <v>156</v>
      </c>
      <c r="F45" s="333" t="s">
        <v>147</v>
      </c>
      <c r="G45" s="333"/>
      <c r="H45" s="333" t="s">
        <v>140</v>
      </c>
      <c r="I45" s="348">
        <v>121</v>
      </c>
      <c r="J45" s="348">
        <v>121</v>
      </c>
      <c r="K45" s="352">
        <v>0.33</v>
      </c>
      <c r="L45" s="348">
        <f>ROUNDUP(J45*K45,0)</f>
        <v>40</v>
      </c>
    </row>
    <row r="46" spans="1:12" ht="28" customHeight="1" x14ac:dyDescent="0.35">
      <c r="A46" s="326" t="s">
        <v>159</v>
      </c>
      <c r="B46" s="327" t="s">
        <v>160</v>
      </c>
      <c r="C46" s="327" t="s">
        <v>161</v>
      </c>
      <c r="D46" s="327"/>
      <c r="E46" s="328"/>
      <c r="F46" s="328"/>
      <c r="G46" s="328"/>
      <c r="H46" s="328"/>
      <c r="I46" s="350"/>
      <c r="J46" s="350"/>
      <c r="K46" s="351"/>
      <c r="L46" s="350"/>
    </row>
    <row r="47" spans="1:12" ht="28" customHeight="1" x14ac:dyDescent="0.35">
      <c r="A47" s="331"/>
      <c r="B47" s="332"/>
      <c r="C47" s="332"/>
      <c r="D47" s="332"/>
      <c r="E47" s="333" t="s">
        <v>138</v>
      </c>
      <c r="F47" s="333" t="s">
        <v>139</v>
      </c>
      <c r="G47" s="333"/>
      <c r="H47" s="333" t="s">
        <v>140</v>
      </c>
      <c r="I47" s="348">
        <v>1813</v>
      </c>
      <c r="J47" s="348">
        <v>1813</v>
      </c>
      <c r="K47" s="349">
        <v>8</v>
      </c>
      <c r="L47" s="348">
        <f>ROUNDUP(J47*K47,0)</f>
        <v>14504</v>
      </c>
    </row>
    <row r="48" spans="1:12" ht="28" customHeight="1" x14ac:dyDescent="0.35">
      <c r="A48" s="331"/>
      <c r="B48" s="332"/>
      <c r="C48" s="332"/>
      <c r="D48" s="332"/>
      <c r="E48" s="333" t="s">
        <v>138</v>
      </c>
      <c r="F48" s="333" t="s">
        <v>145</v>
      </c>
      <c r="G48" s="333"/>
      <c r="H48" s="333" t="s">
        <v>140</v>
      </c>
      <c r="I48" s="348">
        <v>80</v>
      </c>
      <c r="J48" s="348">
        <v>80</v>
      </c>
      <c r="K48" s="349">
        <v>8</v>
      </c>
      <c r="L48" s="348">
        <f>ROUNDUP(J48*K48,0)</f>
        <v>640</v>
      </c>
    </row>
    <row r="49" spans="1:12" ht="28" customHeight="1" x14ac:dyDescent="0.35">
      <c r="A49" s="331"/>
      <c r="B49" s="332"/>
      <c r="C49" s="332"/>
      <c r="D49" s="332"/>
      <c r="E49" s="333" t="s">
        <v>138</v>
      </c>
      <c r="F49" s="333" t="s">
        <v>146</v>
      </c>
      <c r="G49" s="333"/>
      <c r="H49" s="333" t="s">
        <v>140</v>
      </c>
      <c r="I49" s="348">
        <v>60</v>
      </c>
      <c r="J49" s="348">
        <v>60</v>
      </c>
      <c r="K49" s="349">
        <v>8</v>
      </c>
      <c r="L49" s="348">
        <f>ROUNDUP(J49*K49,0)</f>
        <v>480</v>
      </c>
    </row>
    <row r="50" spans="1:12" ht="28" customHeight="1" x14ac:dyDescent="0.35">
      <c r="A50" s="331"/>
      <c r="B50" s="332"/>
      <c r="C50" s="332"/>
      <c r="D50" s="332"/>
      <c r="E50" s="333" t="s">
        <v>138</v>
      </c>
      <c r="F50" s="333" t="s">
        <v>147</v>
      </c>
      <c r="G50" s="333"/>
      <c r="H50" s="333" t="s">
        <v>140</v>
      </c>
      <c r="I50" s="348">
        <v>40</v>
      </c>
      <c r="J50" s="348">
        <v>40</v>
      </c>
      <c r="K50" s="349">
        <v>8</v>
      </c>
      <c r="L50" s="348">
        <f>ROUNDUP(J50*K50,0)</f>
        <v>320</v>
      </c>
    </row>
    <row r="51" spans="1:12" ht="38" customHeight="1" x14ac:dyDescent="0.35">
      <c r="A51" s="326" t="s">
        <v>162</v>
      </c>
      <c r="B51" s="327" t="s">
        <v>160</v>
      </c>
      <c r="C51" s="327" t="s">
        <v>161</v>
      </c>
      <c r="D51" s="327"/>
      <c r="E51" s="328"/>
      <c r="F51" s="328"/>
      <c r="G51" s="328"/>
      <c r="H51" s="328"/>
      <c r="I51" s="350"/>
      <c r="J51" s="350"/>
      <c r="K51" s="351"/>
      <c r="L51" s="350"/>
    </row>
    <row r="52" spans="1:12" ht="28" customHeight="1" x14ac:dyDescent="0.35">
      <c r="A52" s="331"/>
      <c r="B52" s="332"/>
      <c r="C52" s="332"/>
      <c r="D52" s="332"/>
      <c r="E52" s="333" t="s">
        <v>138</v>
      </c>
      <c r="F52" s="333" t="s">
        <v>139</v>
      </c>
      <c r="G52" s="333"/>
      <c r="H52" s="333" t="s">
        <v>140</v>
      </c>
      <c r="I52" s="348">
        <v>369</v>
      </c>
      <c r="J52" s="348">
        <v>369</v>
      </c>
      <c r="K52" s="349">
        <v>1</v>
      </c>
      <c r="L52" s="348">
        <f>ROUNDUP(J52*K52,0)</f>
        <v>369</v>
      </c>
    </row>
    <row r="53" spans="1:12" ht="28" customHeight="1" x14ac:dyDescent="0.35">
      <c r="A53" s="331"/>
      <c r="B53" s="332"/>
      <c r="C53" s="332"/>
      <c r="D53" s="332"/>
      <c r="E53" s="333" t="s">
        <v>138</v>
      </c>
      <c r="F53" s="333" t="s">
        <v>145</v>
      </c>
      <c r="G53" s="333"/>
      <c r="H53" s="333" t="s">
        <v>140</v>
      </c>
      <c r="I53" s="348">
        <v>20</v>
      </c>
      <c r="J53" s="348">
        <v>20</v>
      </c>
      <c r="K53" s="349">
        <v>1</v>
      </c>
      <c r="L53" s="348">
        <f>ROUNDUP(J53*K53,0)</f>
        <v>20</v>
      </c>
    </row>
    <row r="54" spans="1:12" ht="28" customHeight="1" x14ac:dyDescent="0.35">
      <c r="A54" s="331"/>
      <c r="B54" s="332"/>
      <c r="C54" s="332"/>
      <c r="D54" s="332"/>
      <c r="E54" s="333"/>
      <c r="F54" s="333" t="s">
        <v>147</v>
      </c>
      <c r="G54" s="333"/>
      <c r="H54" s="333" t="s">
        <v>140</v>
      </c>
      <c r="I54" s="348">
        <v>8</v>
      </c>
      <c r="J54" s="348">
        <v>8</v>
      </c>
      <c r="K54" s="349">
        <v>1</v>
      </c>
      <c r="L54" s="348">
        <f>ROUNDUP(J54*K54,0)</f>
        <v>8</v>
      </c>
    </row>
    <row r="55" spans="1:12" ht="28" customHeight="1" x14ac:dyDescent="0.35">
      <c r="A55" s="326" t="s">
        <v>163</v>
      </c>
      <c r="B55" s="327" t="s">
        <v>164</v>
      </c>
      <c r="C55" s="327" t="s">
        <v>165</v>
      </c>
      <c r="D55" s="327"/>
      <c r="E55" s="328"/>
      <c r="F55" s="328"/>
      <c r="G55" s="328"/>
      <c r="H55" s="328"/>
      <c r="I55" s="350"/>
      <c r="J55" s="350"/>
      <c r="K55" s="351"/>
      <c r="L55" s="350"/>
    </row>
    <row r="56" spans="1:12" ht="28" customHeight="1" x14ac:dyDescent="0.35">
      <c r="A56" s="331"/>
      <c r="B56" s="332"/>
      <c r="C56" s="332"/>
      <c r="D56" s="332"/>
      <c r="E56" s="333" t="s">
        <v>138</v>
      </c>
      <c r="F56" s="333" t="s">
        <v>139</v>
      </c>
      <c r="G56" s="333"/>
      <c r="H56" s="333" t="s">
        <v>140</v>
      </c>
      <c r="I56" s="348">
        <v>425</v>
      </c>
      <c r="J56" s="348">
        <v>425</v>
      </c>
      <c r="K56" s="349">
        <v>0.33</v>
      </c>
      <c r="L56" s="348">
        <f>ROUNDUP(J56*K56,0)</f>
        <v>141</v>
      </c>
    </row>
    <row r="57" spans="1:12" ht="28" customHeight="1" x14ac:dyDescent="0.35">
      <c r="A57" s="331"/>
      <c r="B57" s="332"/>
      <c r="C57" s="332"/>
      <c r="D57" s="332"/>
      <c r="E57" s="333" t="s">
        <v>138</v>
      </c>
      <c r="F57" s="333" t="s">
        <v>145</v>
      </c>
      <c r="G57" s="333"/>
      <c r="H57" s="333" t="s">
        <v>140</v>
      </c>
      <c r="I57" s="348">
        <v>19</v>
      </c>
      <c r="J57" s="348">
        <v>19</v>
      </c>
      <c r="K57" s="349">
        <v>0.33</v>
      </c>
      <c r="L57" s="348">
        <f>ROUNDUP(J57*K57,0)</f>
        <v>7</v>
      </c>
    </row>
    <row r="58" spans="1:12" ht="28" customHeight="1" x14ac:dyDescent="0.35">
      <c r="A58" s="331"/>
      <c r="B58" s="332"/>
      <c r="C58" s="332"/>
      <c r="D58" s="332"/>
      <c r="E58" s="333" t="s">
        <v>138</v>
      </c>
      <c r="F58" s="333" t="s">
        <v>146</v>
      </c>
      <c r="G58" s="333"/>
      <c r="H58" s="333" t="s">
        <v>140</v>
      </c>
      <c r="I58" s="348">
        <v>14</v>
      </c>
      <c r="J58" s="348">
        <v>14</v>
      </c>
      <c r="K58" s="349">
        <v>0.33</v>
      </c>
      <c r="L58" s="348">
        <f>ROUNDUP(J58*K58,0)</f>
        <v>5</v>
      </c>
    </row>
    <row r="59" spans="1:12" ht="28" customHeight="1" x14ac:dyDescent="0.35">
      <c r="A59" s="331"/>
      <c r="B59" s="332"/>
      <c r="C59" s="332"/>
      <c r="D59" s="332"/>
      <c r="E59" s="333" t="s">
        <v>138</v>
      </c>
      <c r="F59" s="333" t="s">
        <v>147</v>
      </c>
      <c r="G59" s="333"/>
      <c r="H59" s="333" t="s">
        <v>140</v>
      </c>
      <c r="I59" s="348">
        <v>9</v>
      </c>
      <c r="J59" s="348">
        <v>9</v>
      </c>
      <c r="K59" s="349">
        <v>0.33</v>
      </c>
      <c r="L59" s="348">
        <f>ROUNDUP(J59*K59,0)</f>
        <v>3</v>
      </c>
    </row>
    <row r="60" spans="1:12" ht="28" customHeight="1" x14ac:dyDescent="0.35">
      <c r="A60" s="326" t="s">
        <v>166</v>
      </c>
      <c r="B60" s="327" t="s">
        <v>167</v>
      </c>
      <c r="C60" s="327" t="s">
        <v>137</v>
      </c>
      <c r="D60" s="327"/>
      <c r="E60" s="328"/>
      <c r="F60" s="328"/>
      <c r="G60" s="328"/>
      <c r="H60" s="328"/>
      <c r="I60" s="350"/>
      <c r="J60" s="350"/>
      <c r="K60" s="351"/>
      <c r="L60" s="350"/>
    </row>
    <row r="61" spans="1:12" ht="28" customHeight="1" x14ac:dyDescent="0.35">
      <c r="A61" s="331"/>
      <c r="B61" s="332"/>
      <c r="C61" s="332"/>
      <c r="D61" s="332"/>
      <c r="E61" s="333" t="s">
        <v>138</v>
      </c>
      <c r="F61" s="333" t="s">
        <v>139</v>
      </c>
      <c r="G61" s="333"/>
      <c r="H61" s="333" t="s">
        <v>140</v>
      </c>
      <c r="I61" s="348">
        <v>1</v>
      </c>
      <c r="J61" s="348">
        <v>1</v>
      </c>
      <c r="K61" s="349">
        <v>0.5</v>
      </c>
      <c r="L61" s="348">
        <f>ROUNDUP(J61*K61,0)</f>
        <v>1</v>
      </c>
    </row>
    <row r="62" spans="1:12" ht="28" customHeight="1" x14ac:dyDescent="0.35">
      <c r="A62" s="331"/>
      <c r="B62" s="332"/>
      <c r="C62" s="332"/>
      <c r="D62" s="332"/>
      <c r="E62" s="333" t="s">
        <v>156</v>
      </c>
      <c r="F62" s="333" t="s">
        <v>145</v>
      </c>
      <c r="G62" s="333"/>
      <c r="H62" s="333" t="s">
        <v>140</v>
      </c>
      <c r="I62" s="348">
        <v>1</v>
      </c>
      <c r="J62" s="348">
        <v>1</v>
      </c>
      <c r="K62" s="349">
        <v>0.5</v>
      </c>
      <c r="L62" s="348">
        <f>ROUNDUP(J62*K62,0)</f>
        <v>1</v>
      </c>
    </row>
    <row r="63" spans="1:12" ht="28" customHeight="1" x14ac:dyDescent="0.35">
      <c r="A63" s="331"/>
      <c r="B63" s="332"/>
      <c r="C63" s="332"/>
      <c r="D63" s="332"/>
      <c r="E63" s="333" t="s">
        <v>156</v>
      </c>
      <c r="F63" s="333" t="s">
        <v>147</v>
      </c>
      <c r="G63" s="333"/>
      <c r="H63" s="333" t="s">
        <v>140</v>
      </c>
      <c r="I63" s="348">
        <v>1</v>
      </c>
      <c r="J63" s="348">
        <v>1</v>
      </c>
      <c r="K63" s="349">
        <v>0.5</v>
      </c>
      <c r="L63" s="348">
        <f>ROUNDUP(J63*K63,0)</f>
        <v>1</v>
      </c>
    </row>
    <row r="64" spans="1:12" ht="28" customHeight="1" x14ac:dyDescent="0.35">
      <c r="A64" s="326" t="s">
        <v>168</v>
      </c>
      <c r="B64" s="327" t="s">
        <v>169</v>
      </c>
      <c r="C64" s="327" t="s">
        <v>137</v>
      </c>
      <c r="D64" s="327"/>
      <c r="E64" s="328"/>
      <c r="F64" s="328"/>
      <c r="G64" s="328"/>
      <c r="H64" s="328"/>
      <c r="I64" s="350"/>
      <c r="J64" s="350"/>
      <c r="K64" s="351"/>
      <c r="L64" s="350"/>
    </row>
    <row r="65" spans="1:12" ht="28" customHeight="1" x14ac:dyDescent="0.35">
      <c r="A65" s="331"/>
      <c r="B65" s="332"/>
      <c r="C65" s="332"/>
      <c r="D65" s="332"/>
      <c r="E65" s="333" t="s">
        <v>138</v>
      </c>
      <c r="F65" s="333" t="s">
        <v>139</v>
      </c>
      <c r="G65" s="333"/>
      <c r="H65" s="333" t="s">
        <v>140</v>
      </c>
      <c r="I65" s="348">
        <v>3</v>
      </c>
      <c r="J65" s="348">
        <v>3</v>
      </c>
      <c r="K65" s="349">
        <v>0.5</v>
      </c>
      <c r="L65" s="348">
        <f>ROUNDUP(J65*K65,0)</f>
        <v>2</v>
      </c>
    </row>
    <row r="66" spans="1:12" ht="28" customHeight="1" x14ac:dyDescent="0.35">
      <c r="A66" s="331"/>
      <c r="B66" s="332"/>
      <c r="C66" s="332"/>
      <c r="D66" s="332"/>
      <c r="E66" s="333" t="s">
        <v>138</v>
      </c>
      <c r="F66" s="333" t="s">
        <v>145</v>
      </c>
      <c r="G66" s="333"/>
      <c r="H66" s="333" t="s">
        <v>140</v>
      </c>
      <c r="I66" s="348">
        <v>1</v>
      </c>
      <c r="J66" s="348">
        <v>1</v>
      </c>
      <c r="K66" s="349">
        <v>0.5</v>
      </c>
      <c r="L66" s="348">
        <f>ROUNDUP(J66*K66,0)</f>
        <v>1</v>
      </c>
    </row>
    <row r="67" spans="1:12" ht="28" customHeight="1" x14ac:dyDescent="0.35">
      <c r="A67" s="331"/>
      <c r="B67" s="332"/>
      <c r="C67" s="332"/>
      <c r="D67" s="332"/>
      <c r="E67" s="333"/>
      <c r="F67" s="333" t="s">
        <v>147</v>
      </c>
      <c r="G67" s="333"/>
      <c r="H67" s="333" t="s">
        <v>140</v>
      </c>
      <c r="I67" s="348">
        <v>1</v>
      </c>
      <c r="J67" s="348">
        <v>1</v>
      </c>
      <c r="K67" s="349">
        <v>0.5</v>
      </c>
      <c r="L67" s="348">
        <v>1</v>
      </c>
    </row>
    <row r="68" spans="1:12" ht="28" customHeight="1" x14ac:dyDescent="0.35">
      <c r="A68" s="326" t="s">
        <v>170</v>
      </c>
      <c r="B68" s="327" t="s">
        <v>171</v>
      </c>
      <c r="C68" s="327" t="s">
        <v>172</v>
      </c>
      <c r="D68" s="327"/>
      <c r="E68" s="328"/>
      <c r="F68" s="328"/>
      <c r="G68" s="328"/>
      <c r="H68" s="328"/>
      <c r="I68" s="350"/>
      <c r="J68" s="350"/>
      <c r="K68" s="351"/>
      <c r="L68" s="350"/>
    </row>
    <row r="69" spans="1:12" ht="28" customHeight="1" x14ac:dyDescent="0.35">
      <c r="A69" s="331"/>
      <c r="B69" s="332"/>
      <c r="C69" s="332"/>
      <c r="D69" s="332"/>
      <c r="E69" s="333" t="s">
        <v>138</v>
      </c>
      <c r="F69" s="333" t="s">
        <v>139</v>
      </c>
      <c r="G69" s="333" t="s">
        <v>144</v>
      </c>
      <c r="H69" s="333" t="s">
        <v>140</v>
      </c>
      <c r="I69" s="348">
        <v>2450</v>
      </c>
      <c r="J69" s="348">
        <v>2450</v>
      </c>
      <c r="K69" s="349">
        <v>0.33</v>
      </c>
      <c r="L69" s="348">
        <f>ROUNDUP(J69*K69,0)</f>
        <v>809</v>
      </c>
    </row>
    <row r="70" spans="1:12" ht="28" customHeight="1" x14ac:dyDescent="0.35">
      <c r="A70" s="331"/>
      <c r="B70" s="332"/>
      <c r="C70" s="332"/>
      <c r="D70" s="332"/>
      <c r="E70" s="333" t="s">
        <v>138</v>
      </c>
      <c r="F70" s="333" t="s">
        <v>145</v>
      </c>
      <c r="G70" s="333" t="s">
        <v>144</v>
      </c>
      <c r="H70" s="333" t="s">
        <v>140</v>
      </c>
      <c r="I70" s="348">
        <v>108</v>
      </c>
      <c r="J70" s="348">
        <v>108</v>
      </c>
      <c r="K70" s="349">
        <v>0.33</v>
      </c>
      <c r="L70" s="348">
        <f>ROUNDUP(J70*K70,0)</f>
        <v>36</v>
      </c>
    </row>
    <row r="71" spans="1:12" ht="28" customHeight="1" x14ac:dyDescent="0.35">
      <c r="A71" s="331"/>
      <c r="B71" s="332"/>
      <c r="C71" s="332"/>
      <c r="D71" s="332"/>
      <c r="E71" s="333" t="s">
        <v>138</v>
      </c>
      <c r="F71" s="333" t="s">
        <v>146</v>
      </c>
      <c r="G71" s="333" t="s">
        <v>144</v>
      </c>
      <c r="H71" s="333" t="s">
        <v>140</v>
      </c>
      <c r="I71" s="348">
        <v>81</v>
      </c>
      <c r="J71" s="348">
        <v>81</v>
      </c>
      <c r="K71" s="349">
        <v>0.33</v>
      </c>
      <c r="L71" s="348">
        <f>ROUNDUP(J71*K71,0)</f>
        <v>27</v>
      </c>
    </row>
    <row r="72" spans="1:12" ht="28" customHeight="1" x14ac:dyDescent="0.35">
      <c r="A72" s="331"/>
      <c r="B72" s="332"/>
      <c r="C72" s="332"/>
      <c r="D72" s="332"/>
      <c r="E72" s="333" t="s">
        <v>138</v>
      </c>
      <c r="F72" s="333" t="s">
        <v>147</v>
      </c>
      <c r="G72" s="333"/>
      <c r="H72" s="333" t="s">
        <v>173</v>
      </c>
      <c r="I72" s="348">
        <v>54</v>
      </c>
      <c r="J72" s="348">
        <v>54</v>
      </c>
      <c r="K72" s="349">
        <v>0.33</v>
      </c>
      <c r="L72" s="348">
        <f>ROUNDUP(J72*K72,0)</f>
        <v>18</v>
      </c>
    </row>
    <row r="73" spans="1:12" ht="28" customHeight="1" x14ac:dyDescent="0.35">
      <c r="A73" s="326" t="s">
        <v>174</v>
      </c>
      <c r="B73" s="327" t="s">
        <v>171</v>
      </c>
      <c r="C73" s="327" t="s">
        <v>172</v>
      </c>
      <c r="D73" s="327"/>
      <c r="E73" s="328"/>
      <c r="F73" s="328"/>
      <c r="G73" s="328"/>
      <c r="H73" s="328"/>
      <c r="I73" s="350"/>
      <c r="J73" s="350"/>
      <c r="K73" s="351"/>
      <c r="L73" s="350"/>
    </row>
    <row r="74" spans="1:12" ht="28" customHeight="1" x14ac:dyDescent="0.35">
      <c r="A74" s="331"/>
      <c r="B74" s="332"/>
      <c r="C74" s="332"/>
      <c r="D74" s="332"/>
      <c r="E74" s="333" t="s">
        <v>138</v>
      </c>
      <c r="F74" s="333" t="s">
        <v>139</v>
      </c>
      <c r="G74" s="333" t="s">
        <v>144</v>
      </c>
      <c r="H74" s="333" t="s">
        <v>140</v>
      </c>
      <c r="I74" s="348">
        <v>1729</v>
      </c>
      <c r="J74" s="348">
        <v>1729</v>
      </c>
      <c r="K74" s="349">
        <v>0.33</v>
      </c>
      <c r="L74" s="348">
        <f>ROUNDUP(J74*K74,0)</f>
        <v>571</v>
      </c>
    </row>
    <row r="75" spans="1:12" ht="28" customHeight="1" x14ac:dyDescent="0.35">
      <c r="A75" s="331"/>
      <c r="B75" s="332"/>
      <c r="C75" s="332"/>
      <c r="D75" s="332"/>
      <c r="E75" s="333" t="s">
        <v>138</v>
      </c>
      <c r="F75" s="333" t="s">
        <v>145</v>
      </c>
      <c r="G75" s="333" t="s">
        <v>144</v>
      </c>
      <c r="H75" s="333" t="s">
        <v>140</v>
      </c>
      <c r="I75" s="348">
        <v>76</v>
      </c>
      <c r="J75" s="348">
        <v>76</v>
      </c>
      <c r="K75" s="349">
        <v>0.33</v>
      </c>
      <c r="L75" s="348">
        <f>ROUNDUP(J75*K75,0)</f>
        <v>26</v>
      </c>
    </row>
    <row r="76" spans="1:12" ht="28" customHeight="1" x14ac:dyDescent="0.35">
      <c r="A76" s="331"/>
      <c r="B76" s="332"/>
      <c r="C76" s="332"/>
      <c r="D76" s="332"/>
      <c r="E76" s="333" t="s">
        <v>138</v>
      </c>
      <c r="F76" s="333" t="s">
        <v>146</v>
      </c>
      <c r="G76" s="333" t="s">
        <v>144</v>
      </c>
      <c r="H76" s="333" t="s">
        <v>140</v>
      </c>
      <c r="I76" s="348">
        <v>57</v>
      </c>
      <c r="J76" s="348">
        <v>57</v>
      </c>
      <c r="K76" s="349">
        <v>0.33</v>
      </c>
      <c r="L76" s="348">
        <f>ROUNDUP(J76*K76,0)</f>
        <v>19</v>
      </c>
    </row>
    <row r="77" spans="1:12" ht="28" customHeight="1" x14ac:dyDescent="0.35">
      <c r="A77" s="331"/>
      <c r="B77" s="332"/>
      <c r="C77" s="332"/>
      <c r="D77" s="332"/>
      <c r="E77" s="333" t="s">
        <v>138</v>
      </c>
      <c r="F77" s="333" t="s">
        <v>147</v>
      </c>
      <c r="G77" s="333"/>
      <c r="H77" s="333" t="s">
        <v>173</v>
      </c>
      <c r="I77" s="348">
        <v>38</v>
      </c>
      <c r="J77" s="348">
        <v>38</v>
      </c>
      <c r="K77" s="349">
        <v>0.33</v>
      </c>
      <c r="L77" s="348">
        <f>ROUNDUP(J77*K77,0)</f>
        <v>13</v>
      </c>
    </row>
    <row r="78" spans="1:12" ht="28" customHeight="1" x14ac:dyDescent="0.35">
      <c r="A78" s="326" t="s">
        <v>175</v>
      </c>
      <c r="B78" s="327" t="s">
        <v>171</v>
      </c>
      <c r="C78" s="327" t="s">
        <v>176</v>
      </c>
      <c r="D78" s="327"/>
      <c r="E78" s="328"/>
      <c r="F78" s="328"/>
      <c r="G78" s="328"/>
      <c r="H78" s="328"/>
      <c r="I78" s="350"/>
      <c r="J78" s="350"/>
      <c r="K78" s="351"/>
      <c r="L78" s="350"/>
    </row>
    <row r="79" spans="1:12" ht="28" customHeight="1" x14ac:dyDescent="0.35">
      <c r="A79" s="331"/>
      <c r="B79" s="332"/>
      <c r="C79" s="332"/>
      <c r="D79" s="332"/>
      <c r="E79" s="333" t="s">
        <v>138</v>
      </c>
      <c r="F79" s="333" t="s">
        <v>139</v>
      </c>
      <c r="G79" s="333"/>
      <c r="H79" s="333" t="s">
        <v>140</v>
      </c>
      <c r="I79" s="348">
        <v>234</v>
      </c>
      <c r="J79" s="348">
        <v>234</v>
      </c>
      <c r="K79" s="349">
        <v>0.25</v>
      </c>
      <c r="L79" s="348">
        <f>ROUNDUP(J79*K79,0)</f>
        <v>59</v>
      </c>
    </row>
    <row r="80" spans="1:12" ht="28" customHeight="1" x14ac:dyDescent="0.35">
      <c r="A80" s="331"/>
      <c r="B80" s="332"/>
      <c r="C80" s="332"/>
      <c r="D80" s="332"/>
      <c r="E80" s="333" t="s">
        <v>138</v>
      </c>
      <c r="F80" s="333" t="s">
        <v>145</v>
      </c>
      <c r="G80" s="333"/>
      <c r="H80" s="333" t="s">
        <v>140</v>
      </c>
      <c r="I80" s="348">
        <v>10</v>
      </c>
      <c r="J80" s="348">
        <v>10</v>
      </c>
      <c r="K80" s="349">
        <v>0.25</v>
      </c>
      <c r="L80" s="348">
        <f>ROUNDUP(J80*K80,0)</f>
        <v>3</v>
      </c>
    </row>
    <row r="81" spans="1:12" ht="28" customHeight="1" x14ac:dyDescent="0.35">
      <c r="A81" s="331"/>
      <c r="B81" s="332"/>
      <c r="C81" s="332"/>
      <c r="D81" s="332"/>
      <c r="E81" s="333" t="s">
        <v>138</v>
      </c>
      <c r="F81" s="333" t="s">
        <v>146</v>
      </c>
      <c r="G81" s="333"/>
      <c r="H81" s="333" t="s">
        <v>140</v>
      </c>
      <c r="I81" s="348">
        <v>8</v>
      </c>
      <c r="J81" s="348">
        <v>8</v>
      </c>
      <c r="K81" s="349">
        <v>0.25</v>
      </c>
      <c r="L81" s="348">
        <f>ROUNDUP(J81*K81,0)</f>
        <v>2</v>
      </c>
    </row>
    <row r="82" spans="1:12" ht="28" customHeight="1" x14ac:dyDescent="0.35">
      <c r="A82" s="331"/>
      <c r="B82" s="332"/>
      <c r="C82" s="332"/>
      <c r="D82" s="332"/>
      <c r="E82" s="333" t="s">
        <v>138</v>
      </c>
      <c r="F82" s="333" t="s">
        <v>147</v>
      </c>
      <c r="G82" s="333"/>
      <c r="H82" s="333" t="s">
        <v>140</v>
      </c>
      <c r="I82" s="348">
        <v>5</v>
      </c>
      <c r="J82" s="348">
        <v>5</v>
      </c>
      <c r="K82" s="349">
        <v>0.25</v>
      </c>
      <c r="L82" s="348">
        <f>ROUNDUP(J82*K82,0)</f>
        <v>2</v>
      </c>
    </row>
    <row r="83" spans="1:12" ht="28" customHeight="1" x14ac:dyDescent="0.35">
      <c r="A83" s="331" t="s">
        <v>177</v>
      </c>
      <c r="B83" s="327" t="s">
        <v>178</v>
      </c>
      <c r="C83" s="327" t="s">
        <v>137</v>
      </c>
      <c r="D83" s="327"/>
      <c r="E83" s="328"/>
      <c r="F83" s="328"/>
      <c r="G83" s="328"/>
      <c r="H83" s="328"/>
      <c r="I83" s="350"/>
      <c r="J83" s="350"/>
      <c r="K83" s="351"/>
      <c r="L83" s="350"/>
    </row>
    <row r="84" spans="1:12" ht="28" customHeight="1" x14ac:dyDescent="0.35">
      <c r="A84" s="331"/>
      <c r="B84" s="332"/>
      <c r="C84" s="332"/>
      <c r="D84" s="332"/>
      <c r="E84" s="333"/>
      <c r="F84" s="333" t="s">
        <v>145</v>
      </c>
      <c r="G84" s="333"/>
      <c r="H84" s="333" t="s">
        <v>140</v>
      </c>
      <c r="I84" s="348">
        <v>1</v>
      </c>
      <c r="J84" s="348">
        <v>1</v>
      </c>
      <c r="K84" s="349">
        <v>0.25</v>
      </c>
      <c r="L84" s="348">
        <f>ROUNDUP(J84*K84,0)</f>
        <v>1</v>
      </c>
    </row>
    <row r="85" spans="1:12" ht="45.5" customHeight="1" x14ac:dyDescent="0.35">
      <c r="A85" s="326" t="s">
        <v>179</v>
      </c>
      <c r="B85" s="327" t="s">
        <v>180</v>
      </c>
      <c r="C85" s="327" t="s">
        <v>181</v>
      </c>
      <c r="D85" s="327"/>
      <c r="E85" s="328"/>
      <c r="F85" s="328"/>
      <c r="G85" s="328"/>
      <c r="H85" s="328"/>
      <c r="I85" s="350"/>
      <c r="J85" s="350"/>
      <c r="K85" s="351"/>
      <c r="L85" s="350"/>
    </row>
    <row r="86" spans="1:12" ht="28" customHeight="1" x14ac:dyDescent="0.35">
      <c r="A86" s="331"/>
      <c r="B86" s="332"/>
      <c r="C86" s="332"/>
      <c r="D86" s="332"/>
      <c r="E86" s="333" t="s">
        <v>138</v>
      </c>
      <c r="F86" s="333" t="s">
        <v>139</v>
      </c>
      <c r="G86" s="333"/>
      <c r="H86" s="333" t="s">
        <v>140</v>
      </c>
      <c r="I86" s="348">
        <v>106</v>
      </c>
      <c r="J86" s="348">
        <v>106</v>
      </c>
      <c r="K86" s="349">
        <v>0.25</v>
      </c>
      <c r="L86" s="348">
        <f>ROUNDUP(J86*K86,0)</f>
        <v>27</v>
      </c>
    </row>
    <row r="87" spans="1:12" ht="28" customHeight="1" x14ac:dyDescent="0.35">
      <c r="A87" s="331"/>
      <c r="B87" s="332"/>
      <c r="C87" s="332"/>
      <c r="D87" s="332"/>
      <c r="E87" s="333" t="s">
        <v>138</v>
      </c>
      <c r="F87" s="333" t="s">
        <v>145</v>
      </c>
      <c r="G87" s="333"/>
      <c r="H87" s="333" t="s">
        <v>140</v>
      </c>
      <c r="I87" s="348">
        <v>5</v>
      </c>
      <c r="J87" s="348">
        <v>5</v>
      </c>
      <c r="K87" s="349">
        <v>0.25</v>
      </c>
      <c r="L87" s="348">
        <f>ROUNDUP(J87*K87,0)</f>
        <v>2</v>
      </c>
    </row>
    <row r="88" spans="1:12" ht="28" customHeight="1" x14ac:dyDescent="0.35">
      <c r="A88" s="331"/>
      <c r="B88" s="332"/>
      <c r="C88" s="332"/>
      <c r="D88" s="332"/>
      <c r="E88" s="333" t="s">
        <v>138</v>
      </c>
      <c r="F88" s="333" t="s">
        <v>146</v>
      </c>
      <c r="G88" s="333"/>
      <c r="H88" s="333" t="s">
        <v>140</v>
      </c>
      <c r="I88" s="348">
        <v>4</v>
      </c>
      <c r="J88" s="348">
        <v>4</v>
      </c>
      <c r="K88" s="349">
        <v>0.25</v>
      </c>
      <c r="L88" s="348">
        <f>ROUNDUP(J88*K88,0)</f>
        <v>1</v>
      </c>
    </row>
    <row r="89" spans="1:12" ht="28" customHeight="1" x14ac:dyDescent="0.35">
      <c r="A89" s="331"/>
      <c r="B89" s="332"/>
      <c r="C89" s="332"/>
      <c r="D89" s="332"/>
      <c r="E89" s="333" t="s">
        <v>138</v>
      </c>
      <c r="F89" s="333" t="s">
        <v>147</v>
      </c>
      <c r="G89" s="333"/>
      <c r="H89" s="333" t="s">
        <v>140</v>
      </c>
      <c r="I89" s="348">
        <v>2</v>
      </c>
      <c r="J89" s="348">
        <v>2</v>
      </c>
      <c r="K89" s="349">
        <v>0.25</v>
      </c>
      <c r="L89" s="348">
        <f>ROUNDUP(J89*K89,0)</f>
        <v>1</v>
      </c>
    </row>
    <row r="90" spans="1:12" ht="28" customHeight="1" x14ac:dyDescent="0.35">
      <c r="A90" s="326" t="s">
        <v>182</v>
      </c>
      <c r="B90" s="327" t="s">
        <v>183</v>
      </c>
      <c r="C90" s="327" t="s">
        <v>137</v>
      </c>
      <c r="D90" s="327"/>
      <c r="E90" s="328"/>
      <c r="F90" s="328"/>
      <c r="G90" s="328"/>
      <c r="H90" s="328"/>
      <c r="I90" s="350"/>
      <c r="J90" s="350"/>
      <c r="K90" s="351"/>
      <c r="L90" s="350"/>
    </row>
    <row r="91" spans="1:12" ht="28" customHeight="1" x14ac:dyDescent="0.35">
      <c r="A91" s="331"/>
      <c r="B91" s="332"/>
      <c r="C91" s="332"/>
      <c r="D91" s="332"/>
      <c r="E91" s="333" t="s">
        <v>138</v>
      </c>
      <c r="F91" s="333" t="s">
        <v>139</v>
      </c>
      <c r="G91" s="333"/>
      <c r="H91" s="333" t="s">
        <v>140</v>
      </c>
      <c r="I91" s="348">
        <v>137</v>
      </c>
      <c r="J91" s="348">
        <v>137</v>
      </c>
      <c r="K91" s="349">
        <v>0.25</v>
      </c>
      <c r="L91" s="348">
        <f t="shared" ref="L91:L98" si="0">ROUNDUP(J91*K91,0)</f>
        <v>35</v>
      </c>
    </row>
    <row r="92" spans="1:12" ht="28" customHeight="1" x14ac:dyDescent="0.35">
      <c r="A92" s="331"/>
      <c r="B92" s="332"/>
      <c r="C92" s="332"/>
      <c r="D92" s="332"/>
      <c r="E92" s="333" t="s">
        <v>138</v>
      </c>
      <c r="F92" s="333" t="s">
        <v>145</v>
      </c>
      <c r="G92" s="333"/>
      <c r="H92" s="333" t="s">
        <v>140</v>
      </c>
      <c r="I92" s="348">
        <v>6</v>
      </c>
      <c r="J92" s="348">
        <v>6</v>
      </c>
      <c r="K92" s="349">
        <v>0.25</v>
      </c>
      <c r="L92" s="348">
        <f t="shared" si="0"/>
        <v>2</v>
      </c>
    </row>
    <row r="93" spans="1:12" ht="28" customHeight="1" x14ac:dyDescent="0.35">
      <c r="A93" s="331"/>
      <c r="B93" s="332"/>
      <c r="C93" s="332"/>
      <c r="D93" s="332"/>
      <c r="E93" s="333" t="s">
        <v>138</v>
      </c>
      <c r="F93" s="333" t="s">
        <v>146</v>
      </c>
      <c r="G93" s="333"/>
      <c r="H93" s="333" t="s">
        <v>140</v>
      </c>
      <c r="I93" s="348">
        <v>5</v>
      </c>
      <c r="J93" s="348">
        <v>5</v>
      </c>
      <c r="K93" s="349">
        <v>0.25</v>
      </c>
      <c r="L93" s="348">
        <f t="shared" si="0"/>
        <v>2</v>
      </c>
    </row>
    <row r="94" spans="1:12" ht="28" customHeight="1" x14ac:dyDescent="0.35">
      <c r="A94" s="331"/>
      <c r="B94" s="332"/>
      <c r="C94" s="332"/>
      <c r="D94" s="332"/>
      <c r="E94" s="333" t="s">
        <v>138</v>
      </c>
      <c r="F94" s="333" t="s">
        <v>147</v>
      </c>
      <c r="G94" s="333"/>
      <c r="H94" s="333" t="s">
        <v>140</v>
      </c>
      <c r="I94" s="348">
        <v>2</v>
      </c>
      <c r="J94" s="348">
        <v>2</v>
      </c>
      <c r="K94" s="349">
        <v>0.25</v>
      </c>
      <c r="L94" s="348">
        <f t="shared" si="0"/>
        <v>1</v>
      </c>
    </row>
    <row r="95" spans="1:12" ht="28" customHeight="1" x14ac:dyDescent="0.35">
      <c r="A95" s="331"/>
      <c r="B95" s="332"/>
      <c r="C95" s="332"/>
      <c r="D95" s="332"/>
      <c r="E95" s="333" t="s">
        <v>138</v>
      </c>
      <c r="F95" s="333" t="s">
        <v>139</v>
      </c>
      <c r="G95" s="333"/>
      <c r="H95" s="333" t="s">
        <v>184</v>
      </c>
      <c r="I95" s="348">
        <v>137</v>
      </c>
      <c r="J95" s="348">
        <v>137</v>
      </c>
      <c r="K95" s="349">
        <v>0.16</v>
      </c>
      <c r="L95" s="348">
        <f t="shared" si="0"/>
        <v>22</v>
      </c>
    </row>
    <row r="96" spans="1:12" ht="28" customHeight="1" x14ac:dyDescent="0.35">
      <c r="A96" s="331"/>
      <c r="B96" s="332"/>
      <c r="C96" s="332"/>
      <c r="D96" s="332"/>
      <c r="E96" s="333" t="s">
        <v>138</v>
      </c>
      <c r="F96" s="333" t="s">
        <v>145</v>
      </c>
      <c r="G96" s="333"/>
      <c r="H96" s="333" t="s">
        <v>184</v>
      </c>
      <c r="I96" s="348">
        <v>6</v>
      </c>
      <c r="J96" s="348">
        <v>6</v>
      </c>
      <c r="K96" s="349">
        <v>0.16</v>
      </c>
      <c r="L96" s="348">
        <f t="shared" si="0"/>
        <v>1</v>
      </c>
    </row>
    <row r="97" spans="1:12" ht="28" customHeight="1" x14ac:dyDescent="0.35">
      <c r="A97" s="331"/>
      <c r="B97" s="332"/>
      <c r="C97" s="332"/>
      <c r="D97" s="332"/>
      <c r="E97" s="333" t="s">
        <v>138</v>
      </c>
      <c r="F97" s="333" t="s">
        <v>146</v>
      </c>
      <c r="G97" s="333"/>
      <c r="H97" s="333" t="s">
        <v>184</v>
      </c>
      <c r="I97" s="348">
        <v>5</v>
      </c>
      <c r="J97" s="348">
        <v>5</v>
      </c>
      <c r="K97" s="349">
        <v>0.16</v>
      </c>
      <c r="L97" s="348">
        <f t="shared" si="0"/>
        <v>1</v>
      </c>
    </row>
    <row r="98" spans="1:12" ht="28" customHeight="1" x14ac:dyDescent="0.35">
      <c r="A98" s="331"/>
      <c r="B98" s="332"/>
      <c r="C98" s="332"/>
      <c r="D98" s="332"/>
      <c r="E98" s="333" t="s">
        <v>138</v>
      </c>
      <c r="F98" s="333" t="s">
        <v>147</v>
      </c>
      <c r="G98" s="333"/>
      <c r="H98" s="333" t="s">
        <v>184</v>
      </c>
      <c r="I98" s="348">
        <v>3</v>
      </c>
      <c r="J98" s="348">
        <v>2</v>
      </c>
      <c r="K98" s="349">
        <v>0.16</v>
      </c>
      <c r="L98" s="348">
        <f t="shared" si="0"/>
        <v>1</v>
      </c>
    </row>
    <row r="99" spans="1:12" ht="28" customHeight="1" x14ac:dyDescent="0.35">
      <c r="A99" s="326" t="s">
        <v>185</v>
      </c>
      <c r="B99" s="327" t="s">
        <v>186</v>
      </c>
      <c r="C99" s="327" t="s">
        <v>137</v>
      </c>
      <c r="D99" s="327"/>
      <c r="E99" s="328"/>
      <c r="F99" s="328"/>
      <c r="G99" s="328"/>
      <c r="H99" s="328"/>
      <c r="I99" s="350"/>
      <c r="J99" s="350"/>
      <c r="K99" s="351"/>
      <c r="L99" s="350"/>
    </row>
    <row r="100" spans="1:12" ht="28" customHeight="1" x14ac:dyDescent="0.35">
      <c r="A100" s="331"/>
      <c r="B100" s="332"/>
      <c r="C100" s="332"/>
      <c r="D100" s="332"/>
      <c r="E100" s="333" t="s">
        <v>138</v>
      </c>
      <c r="F100" s="333" t="s">
        <v>139</v>
      </c>
      <c r="G100" s="333" t="s">
        <v>144</v>
      </c>
      <c r="H100" s="333" t="s">
        <v>140</v>
      </c>
      <c r="I100" s="348">
        <v>941</v>
      </c>
      <c r="J100" s="348">
        <v>941</v>
      </c>
      <c r="K100" s="349">
        <v>4</v>
      </c>
      <c r="L100" s="348">
        <f t="shared" ref="L100:L105" si="1">ROUNDUP(J100*K100,0)</f>
        <v>3764</v>
      </c>
    </row>
    <row r="101" spans="1:12" ht="28" customHeight="1" x14ac:dyDescent="0.35">
      <c r="A101" s="331"/>
      <c r="B101" s="332"/>
      <c r="C101" s="332"/>
      <c r="D101" s="332"/>
      <c r="E101" s="333" t="s">
        <v>138</v>
      </c>
      <c r="F101" s="333" t="s">
        <v>145</v>
      </c>
      <c r="G101" s="333" t="s">
        <v>144</v>
      </c>
      <c r="H101" s="333" t="s">
        <v>140</v>
      </c>
      <c r="I101" s="348">
        <v>51</v>
      </c>
      <c r="J101" s="348">
        <v>51</v>
      </c>
      <c r="K101" s="349">
        <v>4</v>
      </c>
      <c r="L101" s="348">
        <f t="shared" si="1"/>
        <v>204</v>
      </c>
    </row>
    <row r="102" spans="1:12" ht="28" customHeight="1" x14ac:dyDescent="0.35">
      <c r="A102" s="331"/>
      <c r="B102" s="332"/>
      <c r="C102" s="332"/>
      <c r="D102" s="332"/>
      <c r="E102" s="333" t="s">
        <v>138</v>
      </c>
      <c r="F102" s="333" t="s">
        <v>147</v>
      </c>
      <c r="G102" s="333" t="s">
        <v>144</v>
      </c>
      <c r="H102" s="333" t="s">
        <v>140</v>
      </c>
      <c r="I102" s="348">
        <v>20</v>
      </c>
      <c r="J102" s="348">
        <v>20</v>
      </c>
      <c r="K102" s="349">
        <v>4</v>
      </c>
      <c r="L102" s="348">
        <f t="shared" si="1"/>
        <v>80</v>
      </c>
    </row>
    <row r="103" spans="1:12" ht="28" customHeight="1" x14ac:dyDescent="0.35">
      <c r="A103" s="331"/>
      <c r="B103" s="332"/>
      <c r="C103" s="332"/>
      <c r="D103" s="332"/>
      <c r="E103" s="333" t="s">
        <v>138</v>
      </c>
      <c r="F103" s="333" t="s">
        <v>139</v>
      </c>
      <c r="G103" s="333"/>
      <c r="H103" s="333" t="s">
        <v>184</v>
      </c>
      <c r="I103" s="348">
        <v>941</v>
      </c>
      <c r="J103" s="348">
        <v>941</v>
      </c>
      <c r="K103" s="349">
        <v>4</v>
      </c>
      <c r="L103" s="348">
        <f t="shared" si="1"/>
        <v>3764</v>
      </c>
    </row>
    <row r="104" spans="1:12" ht="28" customHeight="1" x14ac:dyDescent="0.35">
      <c r="A104" s="331"/>
      <c r="B104" s="332"/>
      <c r="C104" s="332"/>
      <c r="D104" s="332"/>
      <c r="E104" s="333" t="s">
        <v>138</v>
      </c>
      <c r="F104" s="333" t="s">
        <v>145</v>
      </c>
      <c r="G104" s="333"/>
      <c r="H104" s="333" t="s">
        <v>184</v>
      </c>
      <c r="I104" s="348">
        <v>51</v>
      </c>
      <c r="J104" s="348">
        <v>51</v>
      </c>
      <c r="K104" s="349">
        <v>4</v>
      </c>
      <c r="L104" s="348">
        <f t="shared" si="1"/>
        <v>204</v>
      </c>
    </row>
    <row r="105" spans="1:12" ht="28" customHeight="1" x14ac:dyDescent="0.35">
      <c r="A105" s="331"/>
      <c r="B105" s="332"/>
      <c r="C105" s="332"/>
      <c r="D105" s="332"/>
      <c r="E105" s="333" t="s">
        <v>138</v>
      </c>
      <c r="F105" s="333" t="s">
        <v>147</v>
      </c>
      <c r="G105" s="333"/>
      <c r="H105" s="333" t="s">
        <v>184</v>
      </c>
      <c r="I105" s="348">
        <v>20</v>
      </c>
      <c r="J105" s="348">
        <v>20</v>
      </c>
      <c r="K105" s="349">
        <v>4</v>
      </c>
      <c r="L105" s="348">
        <f t="shared" si="1"/>
        <v>80</v>
      </c>
    </row>
    <row r="106" spans="1:12" ht="48.5" customHeight="1" x14ac:dyDescent="0.35">
      <c r="A106" s="326" t="s">
        <v>187</v>
      </c>
      <c r="B106" s="327" t="s">
        <v>188</v>
      </c>
      <c r="C106" s="327" t="s">
        <v>189</v>
      </c>
      <c r="D106" s="327"/>
      <c r="E106" s="328"/>
      <c r="F106" s="328"/>
      <c r="G106" s="328"/>
      <c r="H106" s="328"/>
      <c r="I106" s="350"/>
      <c r="J106" s="350"/>
      <c r="K106" s="351"/>
      <c r="L106" s="350"/>
    </row>
    <row r="107" spans="1:12" ht="28" customHeight="1" x14ac:dyDescent="0.35">
      <c r="A107" s="331"/>
      <c r="B107" s="332"/>
      <c r="C107" s="332"/>
      <c r="D107" s="332"/>
      <c r="E107" s="333" t="s">
        <v>138</v>
      </c>
      <c r="F107" s="333" t="s">
        <v>139</v>
      </c>
      <c r="G107" s="333"/>
      <c r="H107" s="333" t="s">
        <v>140</v>
      </c>
      <c r="I107" s="348">
        <v>941</v>
      </c>
      <c r="J107" s="348">
        <v>941</v>
      </c>
      <c r="K107" s="349">
        <v>1</v>
      </c>
      <c r="L107" s="348">
        <f t="shared" ref="L107:L112" si="2">ROUNDUP(J107*K107,0)</f>
        <v>941</v>
      </c>
    </row>
    <row r="108" spans="1:12" ht="28" customHeight="1" x14ac:dyDescent="0.35">
      <c r="A108" s="331"/>
      <c r="B108" s="332"/>
      <c r="C108" s="332"/>
      <c r="D108" s="332"/>
      <c r="E108" s="333" t="s">
        <v>138</v>
      </c>
      <c r="F108" s="333" t="s">
        <v>145</v>
      </c>
      <c r="G108" s="333"/>
      <c r="H108" s="333" t="s">
        <v>140</v>
      </c>
      <c r="I108" s="348">
        <v>51</v>
      </c>
      <c r="J108" s="348">
        <v>51</v>
      </c>
      <c r="K108" s="349">
        <v>1</v>
      </c>
      <c r="L108" s="348">
        <f t="shared" si="2"/>
        <v>51</v>
      </c>
    </row>
    <row r="109" spans="1:12" ht="28" customHeight="1" x14ac:dyDescent="0.35">
      <c r="A109" s="331"/>
      <c r="B109" s="332"/>
      <c r="C109" s="332"/>
      <c r="D109" s="332"/>
      <c r="E109" s="333" t="s">
        <v>138</v>
      </c>
      <c r="F109" s="333" t="s">
        <v>147</v>
      </c>
      <c r="G109" s="333"/>
      <c r="H109" s="333" t="s">
        <v>140</v>
      </c>
      <c r="I109" s="348">
        <v>20</v>
      </c>
      <c r="J109" s="348">
        <v>20</v>
      </c>
      <c r="K109" s="349">
        <v>1</v>
      </c>
      <c r="L109" s="348">
        <f t="shared" si="2"/>
        <v>20</v>
      </c>
    </row>
    <row r="110" spans="1:12" ht="28" customHeight="1" x14ac:dyDescent="0.35">
      <c r="A110" s="331"/>
      <c r="B110" s="332"/>
      <c r="C110" s="332"/>
      <c r="D110" s="332"/>
      <c r="E110" s="333" t="s">
        <v>138</v>
      </c>
      <c r="F110" s="333" t="s">
        <v>139</v>
      </c>
      <c r="G110" s="333"/>
      <c r="H110" s="333" t="s">
        <v>184</v>
      </c>
      <c r="I110" s="348">
        <v>941</v>
      </c>
      <c r="J110" s="348">
        <v>941</v>
      </c>
      <c r="K110" s="349">
        <v>0.5</v>
      </c>
      <c r="L110" s="348">
        <f t="shared" si="2"/>
        <v>471</v>
      </c>
    </row>
    <row r="111" spans="1:12" ht="28" customHeight="1" x14ac:dyDescent="0.35">
      <c r="A111" s="331"/>
      <c r="B111" s="332"/>
      <c r="C111" s="332"/>
      <c r="D111" s="332"/>
      <c r="E111" s="333" t="s">
        <v>138</v>
      </c>
      <c r="F111" s="333" t="s">
        <v>145</v>
      </c>
      <c r="G111" s="333"/>
      <c r="H111" s="333" t="s">
        <v>184</v>
      </c>
      <c r="I111" s="348">
        <v>51</v>
      </c>
      <c r="J111" s="348">
        <v>51</v>
      </c>
      <c r="K111" s="349">
        <v>0.5</v>
      </c>
      <c r="L111" s="348">
        <f t="shared" si="2"/>
        <v>26</v>
      </c>
    </row>
    <row r="112" spans="1:12" ht="28" customHeight="1" x14ac:dyDescent="0.35">
      <c r="A112" s="331"/>
      <c r="B112" s="332"/>
      <c r="C112" s="332"/>
      <c r="D112" s="332"/>
      <c r="E112" s="333" t="s">
        <v>138</v>
      </c>
      <c r="F112" s="333" t="s">
        <v>147</v>
      </c>
      <c r="G112" s="333"/>
      <c r="H112" s="333" t="s">
        <v>184</v>
      </c>
      <c r="I112" s="348">
        <v>20</v>
      </c>
      <c r="J112" s="348">
        <v>20</v>
      </c>
      <c r="K112" s="349">
        <v>0.5</v>
      </c>
      <c r="L112" s="348">
        <f t="shared" si="2"/>
        <v>10</v>
      </c>
    </row>
    <row r="113" spans="1:12" ht="47" customHeight="1" x14ac:dyDescent="0.35">
      <c r="A113" s="326" t="s">
        <v>190</v>
      </c>
      <c r="B113" s="327" t="s">
        <v>191</v>
      </c>
      <c r="C113" s="327" t="s">
        <v>189</v>
      </c>
      <c r="D113" s="327"/>
      <c r="E113" s="328"/>
      <c r="F113" s="328"/>
      <c r="G113" s="328"/>
      <c r="H113" s="328"/>
      <c r="I113" s="350"/>
      <c r="J113" s="350"/>
      <c r="K113" s="351"/>
      <c r="L113" s="350"/>
    </row>
    <row r="114" spans="1:12" ht="28" customHeight="1" x14ac:dyDescent="0.35">
      <c r="A114" s="331"/>
      <c r="B114" s="332"/>
      <c r="C114" s="332"/>
      <c r="D114" s="332"/>
      <c r="E114" s="333" t="s">
        <v>138</v>
      </c>
      <c r="F114" s="333" t="s">
        <v>139</v>
      </c>
      <c r="G114" s="333"/>
      <c r="H114" s="333" t="s">
        <v>140</v>
      </c>
      <c r="I114" s="348">
        <v>4747</v>
      </c>
      <c r="J114" s="348">
        <v>4747</v>
      </c>
      <c r="K114" s="349">
        <v>1</v>
      </c>
      <c r="L114" s="348">
        <f t="shared" ref="L114:L121" si="3">ROUNDUP(J114*K114,0)</f>
        <v>4747</v>
      </c>
    </row>
    <row r="115" spans="1:12" ht="28" customHeight="1" x14ac:dyDescent="0.35">
      <c r="A115" s="331"/>
      <c r="B115" s="332"/>
      <c r="C115" s="332"/>
      <c r="D115" s="332"/>
      <c r="E115" s="333" t="s">
        <v>138</v>
      </c>
      <c r="F115" s="333" t="s">
        <v>145</v>
      </c>
      <c r="G115" s="333"/>
      <c r="H115" s="333" t="s">
        <v>140</v>
      </c>
      <c r="I115" s="348">
        <v>209</v>
      </c>
      <c r="J115" s="348">
        <v>209</v>
      </c>
      <c r="K115" s="349">
        <v>1</v>
      </c>
      <c r="L115" s="348">
        <f t="shared" si="3"/>
        <v>209</v>
      </c>
    </row>
    <row r="116" spans="1:12" ht="28" customHeight="1" x14ac:dyDescent="0.35">
      <c r="A116" s="331"/>
      <c r="B116" s="332"/>
      <c r="C116" s="332"/>
      <c r="D116" s="332"/>
      <c r="E116" s="333" t="s">
        <v>138</v>
      </c>
      <c r="F116" s="333" t="s">
        <v>146</v>
      </c>
      <c r="G116" s="333"/>
      <c r="H116" s="333" t="s">
        <v>140</v>
      </c>
      <c r="I116" s="348">
        <v>157</v>
      </c>
      <c r="J116" s="348">
        <v>157</v>
      </c>
      <c r="K116" s="349">
        <v>1</v>
      </c>
      <c r="L116" s="348">
        <f t="shared" si="3"/>
        <v>157</v>
      </c>
    </row>
    <row r="117" spans="1:12" ht="28" customHeight="1" x14ac:dyDescent="0.35">
      <c r="A117" s="331"/>
      <c r="B117" s="332"/>
      <c r="C117" s="332"/>
      <c r="D117" s="332"/>
      <c r="E117" s="333" t="s">
        <v>138</v>
      </c>
      <c r="F117" s="333" t="s">
        <v>147</v>
      </c>
      <c r="G117" s="333"/>
      <c r="H117" s="333" t="s">
        <v>140</v>
      </c>
      <c r="I117" s="348">
        <v>104</v>
      </c>
      <c r="J117" s="348">
        <v>104</v>
      </c>
      <c r="K117" s="349">
        <v>1</v>
      </c>
      <c r="L117" s="348">
        <f t="shared" si="3"/>
        <v>104</v>
      </c>
    </row>
    <row r="118" spans="1:12" ht="28" customHeight="1" x14ac:dyDescent="0.35">
      <c r="A118" s="331"/>
      <c r="B118" s="332"/>
      <c r="C118" s="332"/>
      <c r="D118" s="332"/>
      <c r="E118" s="333" t="s">
        <v>138</v>
      </c>
      <c r="F118" s="333" t="s">
        <v>139</v>
      </c>
      <c r="G118" s="333"/>
      <c r="H118" s="333" t="s">
        <v>184</v>
      </c>
      <c r="I118" s="348">
        <v>4747</v>
      </c>
      <c r="J118" s="348">
        <v>4747</v>
      </c>
      <c r="K118" s="349">
        <v>0.5</v>
      </c>
      <c r="L118" s="348">
        <f t="shared" si="3"/>
        <v>2374</v>
      </c>
    </row>
    <row r="119" spans="1:12" ht="28" customHeight="1" x14ac:dyDescent="0.35">
      <c r="A119" s="331"/>
      <c r="B119" s="332"/>
      <c r="C119" s="332"/>
      <c r="D119" s="332"/>
      <c r="E119" s="333" t="s">
        <v>138</v>
      </c>
      <c r="F119" s="333" t="s">
        <v>145</v>
      </c>
      <c r="G119" s="333"/>
      <c r="H119" s="333" t="s">
        <v>184</v>
      </c>
      <c r="I119" s="348">
        <v>209</v>
      </c>
      <c r="J119" s="348">
        <v>209</v>
      </c>
      <c r="K119" s="349">
        <v>0.5</v>
      </c>
      <c r="L119" s="348">
        <f t="shared" si="3"/>
        <v>105</v>
      </c>
    </row>
    <row r="120" spans="1:12" ht="28" customHeight="1" x14ac:dyDescent="0.35">
      <c r="A120" s="331"/>
      <c r="B120" s="332"/>
      <c r="C120" s="332"/>
      <c r="D120" s="332"/>
      <c r="E120" s="333" t="s">
        <v>138</v>
      </c>
      <c r="F120" s="333" t="s">
        <v>146</v>
      </c>
      <c r="G120" s="333"/>
      <c r="H120" s="333" t="s">
        <v>184</v>
      </c>
      <c r="I120" s="348">
        <v>157</v>
      </c>
      <c r="J120" s="348">
        <v>157</v>
      </c>
      <c r="K120" s="349">
        <v>0.5</v>
      </c>
      <c r="L120" s="348">
        <f t="shared" si="3"/>
        <v>79</v>
      </c>
    </row>
    <row r="121" spans="1:12" ht="28" customHeight="1" x14ac:dyDescent="0.35">
      <c r="A121" s="331"/>
      <c r="B121" s="332"/>
      <c r="C121" s="332"/>
      <c r="D121" s="332"/>
      <c r="E121" s="333" t="s">
        <v>138</v>
      </c>
      <c r="F121" s="333" t="s">
        <v>147</v>
      </c>
      <c r="G121" s="333"/>
      <c r="H121" s="333" t="s">
        <v>184</v>
      </c>
      <c r="I121" s="348">
        <v>104</v>
      </c>
      <c r="J121" s="348">
        <v>104</v>
      </c>
      <c r="K121" s="349">
        <v>0.5</v>
      </c>
      <c r="L121" s="348">
        <f t="shared" si="3"/>
        <v>52</v>
      </c>
    </row>
    <row r="122" spans="1:12" ht="49" customHeight="1" x14ac:dyDescent="0.35">
      <c r="A122" s="326" t="s">
        <v>192</v>
      </c>
      <c r="B122" s="327" t="s">
        <v>193</v>
      </c>
      <c r="C122" s="327" t="s">
        <v>194</v>
      </c>
      <c r="D122" s="327"/>
      <c r="E122" s="328"/>
      <c r="F122" s="328"/>
      <c r="G122" s="328"/>
      <c r="H122" s="328"/>
      <c r="I122" s="350"/>
      <c r="J122" s="350"/>
      <c r="K122" s="351"/>
      <c r="L122" s="350"/>
    </row>
    <row r="123" spans="1:12" ht="28" customHeight="1" x14ac:dyDescent="0.35">
      <c r="A123" s="331"/>
      <c r="B123" s="332"/>
      <c r="C123" s="332"/>
      <c r="D123" s="332"/>
      <c r="E123" s="333" t="s">
        <v>138</v>
      </c>
      <c r="F123" s="333" t="s">
        <v>139</v>
      </c>
      <c r="G123" s="333"/>
      <c r="H123" s="333" t="s">
        <v>140</v>
      </c>
      <c r="I123" s="348">
        <v>1726</v>
      </c>
      <c r="J123" s="348">
        <v>1726</v>
      </c>
      <c r="K123" s="349">
        <v>0.5</v>
      </c>
      <c r="L123" s="348">
        <f t="shared" ref="L123:L130" si="4">ROUNDUP(J123*K123,0)</f>
        <v>863</v>
      </c>
    </row>
    <row r="124" spans="1:12" ht="28" customHeight="1" x14ac:dyDescent="0.35">
      <c r="A124" s="331"/>
      <c r="B124" s="332"/>
      <c r="C124" s="332"/>
      <c r="D124" s="332"/>
      <c r="E124" s="333" t="s">
        <v>138</v>
      </c>
      <c r="F124" s="333" t="s">
        <v>145</v>
      </c>
      <c r="G124" s="333"/>
      <c r="H124" s="333" t="s">
        <v>140</v>
      </c>
      <c r="I124" s="348">
        <v>76</v>
      </c>
      <c r="J124" s="348">
        <v>76</v>
      </c>
      <c r="K124" s="349">
        <v>0.5</v>
      </c>
      <c r="L124" s="348">
        <f t="shared" si="4"/>
        <v>38</v>
      </c>
    </row>
    <row r="125" spans="1:12" ht="28" customHeight="1" x14ac:dyDescent="0.35">
      <c r="A125" s="331"/>
      <c r="B125" s="332"/>
      <c r="C125" s="332"/>
      <c r="D125" s="332"/>
      <c r="E125" s="333" t="s">
        <v>138</v>
      </c>
      <c r="F125" s="333" t="s">
        <v>146</v>
      </c>
      <c r="G125" s="333"/>
      <c r="H125" s="333" t="s">
        <v>140</v>
      </c>
      <c r="I125" s="348">
        <v>57</v>
      </c>
      <c r="J125" s="348">
        <v>57</v>
      </c>
      <c r="K125" s="349">
        <v>0.5</v>
      </c>
      <c r="L125" s="348">
        <f t="shared" si="4"/>
        <v>29</v>
      </c>
    </row>
    <row r="126" spans="1:12" ht="28" customHeight="1" x14ac:dyDescent="0.35">
      <c r="A126" s="331"/>
      <c r="B126" s="332"/>
      <c r="C126" s="332"/>
      <c r="D126" s="332"/>
      <c r="E126" s="333" t="s">
        <v>138</v>
      </c>
      <c r="F126" s="333" t="s">
        <v>147</v>
      </c>
      <c r="G126" s="333"/>
      <c r="H126" s="333" t="s">
        <v>140</v>
      </c>
      <c r="I126" s="348">
        <v>38</v>
      </c>
      <c r="J126" s="348">
        <v>38</v>
      </c>
      <c r="K126" s="349">
        <v>0.5</v>
      </c>
      <c r="L126" s="348">
        <f t="shared" si="4"/>
        <v>19</v>
      </c>
    </row>
    <row r="127" spans="1:12" ht="28" customHeight="1" x14ac:dyDescent="0.35">
      <c r="A127" s="331"/>
      <c r="B127" s="332"/>
      <c r="C127" s="332"/>
      <c r="D127" s="332"/>
      <c r="E127" s="333" t="s">
        <v>138</v>
      </c>
      <c r="F127" s="333" t="s">
        <v>139</v>
      </c>
      <c r="G127" s="333"/>
      <c r="H127" s="333" t="s">
        <v>184</v>
      </c>
      <c r="I127" s="348">
        <v>1726</v>
      </c>
      <c r="J127" s="348">
        <v>1726</v>
      </c>
      <c r="K127" s="349">
        <v>1</v>
      </c>
      <c r="L127" s="348">
        <f t="shared" si="4"/>
        <v>1726</v>
      </c>
    </row>
    <row r="128" spans="1:12" ht="28" customHeight="1" x14ac:dyDescent="0.35">
      <c r="A128" s="331"/>
      <c r="B128" s="332"/>
      <c r="C128" s="332"/>
      <c r="D128" s="332"/>
      <c r="E128" s="333" t="s">
        <v>138</v>
      </c>
      <c r="F128" s="333" t="s">
        <v>145</v>
      </c>
      <c r="G128" s="333"/>
      <c r="H128" s="333" t="s">
        <v>184</v>
      </c>
      <c r="I128" s="348">
        <v>76</v>
      </c>
      <c r="J128" s="348">
        <v>76</v>
      </c>
      <c r="K128" s="349">
        <v>1</v>
      </c>
      <c r="L128" s="348">
        <f t="shared" si="4"/>
        <v>76</v>
      </c>
    </row>
    <row r="129" spans="1:12" ht="28" customHeight="1" x14ac:dyDescent="0.35">
      <c r="A129" s="331"/>
      <c r="B129" s="332"/>
      <c r="C129" s="332"/>
      <c r="D129" s="332"/>
      <c r="E129" s="333" t="s">
        <v>138</v>
      </c>
      <c r="F129" s="333" t="s">
        <v>146</v>
      </c>
      <c r="G129" s="333"/>
      <c r="H129" s="333" t="s">
        <v>184</v>
      </c>
      <c r="I129" s="348">
        <v>57</v>
      </c>
      <c r="J129" s="348">
        <v>57</v>
      </c>
      <c r="K129" s="349">
        <v>1</v>
      </c>
      <c r="L129" s="348">
        <f t="shared" si="4"/>
        <v>57</v>
      </c>
    </row>
    <row r="130" spans="1:12" ht="28" customHeight="1" x14ac:dyDescent="0.35">
      <c r="A130" s="331"/>
      <c r="B130" s="332"/>
      <c r="C130" s="332"/>
      <c r="D130" s="332"/>
      <c r="E130" s="333" t="s">
        <v>138</v>
      </c>
      <c r="F130" s="333" t="s">
        <v>147</v>
      </c>
      <c r="G130" s="333"/>
      <c r="H130" s="333" t="s">
        <v>184</v>
      </c>
      <c r="I130" s="348">
        <v>38</v>
      </c>
      <c r="J130" s="348">
        <v>38</v>
      </c>
      <c r="K130" s="349">
        <v>1</v>
      </c>
      <c r="L130" s="348">
        <f t="shared" si="4"/>
        <v>38</v>
      </c>
    </row>
    <row r="131" spans="1:12" ht="47" customHeight="1" x14ac:dyDescent="0.35">
      <c r="A131" s="326" t="s">
        <v>192</v>
      </c>
      <c r="B131" s="327" t="s">
        <v>193</v>
      </c>
      <c r="C131" s="327" t="s">
        <v>195</v>
      </c>
      <c r="D131" s="327"/>
      <c r="E131" s="328"/>
      <c r="F131" s="328"/>
      <c r="G131" s="328"/>
      <c r="H131" s="328"/>
      <c r="I131" s="350"/>
      <c r="J131" s="350"/>
      <c r="K131" s="351"/>
      <c r="L131" s="350"/>
    </row>
    <row r="132" spans="1:12" ht="28" customHeight="1" x14ac:dyDescent="0.35">
      <c r="A132" s="331"/>
      <c r="B132" s="332"/>
      <c r="C132" s="332"/>
      <c r="D132" s="332"/>
      <c r="E132" s="333" t="s">
        <v>138</v>
      </c>
      <c r="F132" s="333" t="s">
        <v>139</v>
      </c>
      <c r="G132" s="333"/>
      <c r="H132" s="333" t="s">
        <v>140</v>
      </c>
      <c r="I132" s="348">
        <v>1726</v>
      </c>
      <c r="J132" s="348">
        <v>1726</v>
      </c>
      <c r="K132" s="349">
        <v>0.5</v>
      </c>
      <c r="L132" s="348">
        <f t="shared" ref="L132:L139" si="5">ROUNDUP(J132*K132,0)</f>
        <v>863</v>
      </c>
    </row>
    <row r="133" spans="1:12" ht="28" customHeight="1" x14ac:dyDescent="0.35">
      <c r="A133" s="331"/>
      <c r="B133" s="332"/>
      <c r="C133" s="332"/>
      <c r="D133" s="332"/>
      <c r="E133" s="333" t="s">
        <v>138</v>
      </c>
      <c r="F133" s="333" t="s">
        <v>145</v>
      </c>
      <c r="G133" s="333"/>
      <c r="H133" s="333" t="s">
        <v>140</v>
      </c>
      <c r="I133" s="348">
        <v>76</v>
      </c>
      <c r="J133" s="348">
        <v>76</v>
      </c>
      <c r="K133" s="349">
        <v>0.5</v>
      </c>
      <c r="L133" s="348">
        <f t="shared" si="5"/>
        <v>38</v>
      </c>
    </row>
    <row r="134" spans="1:12" ht="28" customHeight="1" x14ac:dyDescent="0.35">
      <c r="A134" s="331"/>
      <c r="B134" s="332"/>
      <c r="C134" s="332"/>
      <c r="D134" s="332"/>
      <c r="E134" s="333" t="s">
        <v>138</v>
      </c>
      <c r="F134" s="333" t="s">
        <v>146</v>
      </c>
      <c r="G134" s="333"/>
      <c r="H134" s="333" t="s">
        <v>140</v>
      </c>
      <c r="I134" s="348">
        <v>57</v>
      </c>
      <c r="J134" s="348">
        <v>57</v>
      </c>
      <c r="K134" s="349">
        <v>0.5</v>
      </c>
      <c r="L134" s="348">
        <f t="shared" si="5"/>
        <v>29</v>
      </c>
    </row>
    <row r="135" spans="1:12" ht="28" customHeight="1" x14ac:dyDescent="0.35">
      <c r="A135" s="331"/>
      <c r="B135" s="332"/>
      <c r="C135" s="332"/>
      <c r="D135" s="332"/>
      <c r="E135" s="333" t="s">
        <v>138</v>
      </c>
      <c r="F135" s="333" t="s">
        <v>147</v>
      </c>
      <c r="G135" s="333"/>
      <c r="H135" s="333" t="s">
        <v>140</v>
      </c>
      <c r="I135" s="348">
        <v>38</v>
      </c>
      <c r="J135" s="348">
        <v>38</v>
      </c>
      <c r="K135" s="349">
        <v>0.5</v>
      </c>
      <c r="L135" s="348">
        <f t="shared" si="5"/>
        <v>19</v>
      </c>
    </row>
    <row r="136" spans="1:12" ht="28" customHeight="1" x14ac:dyDescent="0.35">
      <c r="A136" s="331"/>
      <c r="B136" s="332"/>
      <c r="C136" s="332"/>
      <c r="D136" s="332"/>
      <c r="E136" s="333" t="s">
        <v>138</v>
      </c>
      <c r="F136" s="333" t="s">
        <v>139</v>
      </c>
      <c r="G136" s="333"/>
      <c r="H136" s="333" t="s">
        <v>184</v>
      </c>
      <c r="I136" s="348">
        <v>1726</v>
      </c>
      <c r="J136" s="348">
        <v>1726</v>
      </c>
      <c r="K136" s="349">
        <v>1</v>
      </c>
      <c r="L136" s="348">
        <f t="shared" si="5"/>
        <v>1726</v>
      </c>
    </row>
    <row r="137" spans="1:12" ht="28" customHeight="1" x14ac:dyDescent="0.35">
      <c r="A137" s="331"/>
      <c r="B137" s="332"/>
      <c r="C137" s="332"/>
      <c r="D137" s="332"/>
      <c r="E137" s="333" t="s">
        <v>138</v>
      </c>
      <c r="F137" s="333" t="s">
        <v>145</v>
      </c>
      <c r="G137" s="333"/>
      <c r="H137" s="333" t="s">
        <v>184</v>
      </c>
      <c r="I137" s="348">
        <v>76</v>
      </c>
      <c r="J137" s="348">
        <v>76</v>
      </c>
      <c r="K137" s="349">
        <v>1</v>
      </c>
      <c r="L137" s="348">
        <f t="shared" si="5"/>
        <v>76</v>
      </c>
    </row>
    <row r="138" spans="1:12" ht="28" customHeight="1" x14ac:dyDescent="0.35">
      <c r="A138" s="331"/>
      <c r="B138" s="332"/>
      <c r="C138" s="332"/>
      <c r="D138" s="332"/>
      <c r="E138" s="333" t="s">
        <v>138</v>
      </c>
      <c r="F138" s="333" t="s">
        <v>146</v>
      </c>
      <c r="G138" s="333"/>
      <c r="H138" s="333" t="s">
        <v>184</v>
      </c>
      <c r="I138" s="348">
        <v>57</v>
      </c>
      <c r="J138" s="348">
        <v>57</v>
      </c>
      <c r="K138" s="349">
        <v>1</v>
      </c>
      <c r="L138" s="348">
        <f t="shared" si="5"/>
        <v>57</v>
      </c>
    </row>
    <row r="139" spans="1:12" ht="28" customHeight="1" x14ac:dyDescent="0.35">
      <c r="A139" s="331"/>
      <c r="B139" s="332"/>
      <c r="C139" s="332"/>
      <c r="D139" s="332"/>
      <c r="E139" s="333" t="s">
        <v>138</v>
      </c>
      <c r="F139" s="333" t="s">
        <v>147</v>
      </c>
      <c r="G139" s="333"/>
      <c r="H139" s="333" t="s">
        <v>184</v>
      </c>
      <c r="I139" s="348">
        <v>38</v>
      </c>
      <c r="J139" s="348">
        <v>38</v>
      </c>
      <c r="K139" s="349">
        <v>1</v>
      </c>
      <c r="L139" s="348">
        <f t="shared" si="5"/>
        <v>38</v>
      </c>
    </row>
    <row r="140" spans="1:12" ht="47.5" customHeight="1" x14ac:dyDescent="0.35">
      <c r="A140" s="326" t="s">
        <v>192</v>
      </c>
      <c r="B140" s="327" t="s">
        <v>193</v>
      </c>
      <c r="C140" s="327" t="s">
        <v>196</v>
      </c>
      <c r="D140" s="327"/>
      <c r="E140" s="328"/>
      <c r="F140" s="328"/>
      <c r="G140" s="328"/>
      <c r="H140" s="328"/>
      <c r="I140" s="350"/>
      <c r="J140" s="350"/>
      <c r="K140" s="351"/>
      <c r="L140" s="350"/>
    </row>
    <row r="141" spans="1:12" ht="28" customHeight="1" x14ac:dyDescent="0.35">
      <c r="A141" s="331"/>
      <c r="B141" s="332"/>
      <c r="C141" s="332"/>
      <c r="D141" s="332"/>
      <c r="E141" s="333" t="s">
        <v>138</v>
      </c>
      <c r="F141" s="333" t="s">
        <v>139</v>
      </c>
      <c r="G141" s="333"/>
      <c r="H141" s="333" t="s">
        <v>140</v>
      </c>
      <c r="I141" s="348">
        <v>1726</v>
      </c>
      <c r="J141" s="348">
        <v>1726</v>
      </c>
      <c r="K141" s="349">
        <v>0.5</v>
      </c>
      <c r="L141" s="348">
        <f t="shared" ref="L141:L148" si="6">ROUNDUP(J141*K141,0)</f>
        <v>863</v>
      </c>
    </row>
    <row r="142" spans="1:12" ht="28" customHeight="1" x14ac:dyDescent="0.35">
      <c r="A142" s="331"/>
      <c r="B142" s="332"/>
      <c r="C142" s="332"/>
      <c r="D142" s="332"/>
      <c r="E142" s="333" t="s">
        <v>138</v>
      </c>
      <c r="F142" s="333" t="s">
        <v>145</v>
      </c>
      <c r="G142" s="333"/>
      <c r="H142" s="333" t="s">
        <v>140</v>
      </c>
      <c r="I142" s="348">
        <v>76</v>
      </c>
      <c r="J142" s="348">
        <v>76</v>
      </c>
      <c r="K142" s="349">
        <v>0.5</v>
      </c>
      <c r="L142" s="348">
        <f t="shared" si="6"/>
        <v>38</v>
      </c>
    </row>
    <row r="143" spans="1:12" ht="28" customHeight="1" x14ac:dyDescent="0.35">
      <c r="A143" s="331"/>
      <c r="B143" s="332"/>
      <c r="C143" s="332"/>
      <c r="D143" s="332"/>
      <c r="E143" s="333" t="s">
        <v>138</v>
      </c>
      <c r="F143" s="333" t="s">
        <v>146</v>
      </c>
      <c r="G143" s="333"/>
      <c r="H143" s="333" t="s">
        <v>140</v>
      </c>
      <c r="I143" s="348">
        <v>57</v>
      </c>
      <c r="J143" s="348">
        <v>57</v>
      </c>
      <c r="K143" s="349">
        <v>0.5</v>
      </c>
      <c r="L143" s="348">
        <f t="shared" si="6"/>
        <v>29</v>
      </c>
    </row>
    <row r="144" spans="1:12" ht="28" customHeight="1" x14ac:dyDescent="0.35">
      <c r="A144" s="331"/>
      <c r="B144" s="332"/>
      <c r="C144" s="332"/>
      <c r="D144" s="332"/>
      <c r="E144" s="333" t="s">
        <v>138</v>
      </c>
      <c r="F144" s="333" t="s">
        <v>147</v>
      </c>
      <c r="G144" s="333"/>
      <c r="H144" s="333" t="s">
        <v>140</v>
      </c>
      <c r="I144" s="348">
        <v>38</v>
      </c>
      <c r="J144" s="348">
        <v>38</v>
      </c>
      <c r="K144" s="349">
        <v>0.5</v>
      </c>
      <c r="L144" s="348">
        <f t="shared" si="6"/>
        <v>19</v>
      </c>
    </row>
    <row r="145" spans="1:12" ht="28" customHeight="1" x14ac:dyDescent="0.35">
      <c r="A145" s="331"/>
      <c r="B145" s="332"/>
      <c r="C145" s="332"/>
      <c r="D145" s="332"/>
      <c r="E145" s="333" t="s">
        <v>138</v>
      </c>
      <c r="F145" s="333" t="s">
        <v>139</v>
      </c>
      <c r="G145" s="333"/>
      <c r="H145" s="333" t="s">
        <v>184</v>
      </c>
      <c r="I145" s="348">
        <v>1726</v>
      </c>
      <c r="J145" s="348">
        <v>1726</v>
      </c>
      <c r="K145" s="349">
        <v>1</v>
      </c>
      <c r="L145" s="348">
        <f t="shared" si="6"/>
        <v>1726</v>
      </c>
    </row>
    <row r="146" spans="1:12" ht="28" customHeight="1" x14ac:dyDescent="0.35">
      <c r="A146" s="331"/>
      <c r="B146" s="332"/>
      <c r="C146" s="332"/>
      <c r="D146" s="332"/>
      <c r="E146" s="333" t="s">
        <v>138</v>
      </c>
      <c r="F146" s="333" t="s">
        <v>145</v>
      </c>
      <c r="G146" s="333"/>
      <c r="H146" s="333" t="s">
        <v>184</v>
      </c>
      <c r="I146" s="348">
        <v>76</v>
      </c>
      <c r="J146" s="348">
        <v>76</v>
      </c>
      <c r="K146" s="349">
        <v>1</v>
      </c>
      <c r="L146" s="348">
        <f t="shared" si="6"/>
        <v>76</v>
      </c>
    </row>
    <row r="147" spans="1:12" ht="28" customHeight="1" x14ac:dyDescent="0.35">
      <c r="A147" s="331"/>
      <c r="B147" s="332"/>
      <c r="C147" s="332"/>
      <c r="D147" s="332"/>
      <c r="E147" s="333" t="s">
        <v>138</v>
      </c>
      <c r="F147" s="333" t="s">
        <v>146</v>
      </c>
      <c r="G147" s="333"/>
      <c r="H147" s="333" t="s">
        <v>184</v>
      </c>
      <c r="I147" s="348">
        <v>57</v>
      </c>
      <c r="J147" s="348">
        <v>57</v>
      </c>
      <c r="K147" s="349">
        <v>1</v>
      </c>
      <c r="L147" s="348">
        <f t="shared" si="6"/>
        <v>57</v>
      </c>
    </row>
    <row r="148" spans="1:12" ht="28" customHeight="1" x14ac:dyDescent="0.35">
      <c r="A148" s="331"/>
      <c r="B148" s="332"/>
      <c r="C148" s="332"/>
      <c r="D148" s="332"/>
      <c r="E148" s="333" t="s">
        <v>138</v>
      </c>
      <c r="F148" s="333" t="s">
        <v>147</v>
      </c>
      <c r="G148" s="333"/>
      <c r="H148" s="333" t="s">
        <v>184</v>
      </c>
      <c r="I148" s="348">
        <v>38</v>
      </c>
      <c r="J148" s="348">
        <v>38</v>
      </c>
      <c r="K148" s="349">
        <v>1</v>
      </c>
      <c r="L148" s="348">
        <f t="shared" si="6"/>
        <v>38</v>
      </c>
    </row>
    <row r="149" spans="1:12" ht="36.5" customHeight="1" x14ac:dyDescent="0.35">
      <c r="A149" s="326" t="s">
        <v>192</v>
      </c>
      <c r="B149" s="327" t="s">
        <v>193</v>
      </c>
      <c r="C149" s="327" t="s">
        <v>197</v>
      </c>
      <c r="D149" s="327"/>
      <c r="E149" s="328"/>
      <c r="F149" s="328"/>
      <c r="G149" s="328"/>
      <c r="H149" s="328"/>
      <c r="I149" s="350"/>
      <c r="J149" s="350"/>
      <c r="K149" s="351"/>
      <c r="L149" s="350"/>
    </row>
    <row r="150" spans="1:12" ht="28" customHeight="1" x14ac:dyDescent="0.35">
      <c r="A150" s="331"/>
      <c r="B150" s="332"/>
      <c r="C150" s="332"/>
      <c r="D150" s="332"/>
      <c r="E150" s="333" t="s">
        <v>138</v>
      </c>
      <c r="F150" s="333" t="s">
        <v>139</v>
      </c>
      <c r="G150" s="333"/>
      <c r="H150" s="333" t="s">
        <v>140</v>
      </c>
      <c r="I150" s="348">
        <v>1726</v>
      </c>
      <c r="J150" s="348">
        <v>1726</v>
      </c>
      <c r="K150" s="349">
        <v>0.5</v>
      </c>
      <c r="L150" s="348">
        <f t="shared" ref="L150:L157" si="7">ROUNDUP(J150*K150,0)</f>
        <v>863</v>
      </c>
    </row>
    <row r="151" spans="1:12" ht="28" customHeight="1" x14ac:dyDescent="0.35">
      <c r="A151" s="331"/>
      <c r="B151" s="332"/>
      <c r="C151" s="332"/>
      <c r="D151" s="332"/>
      <c r="E151" s="333" t="s">
        <v>138</v>
      </c>
      <c r="F151" s="333" t="s">
        <v>145</v>
      </c>
      <c r="G151" s="333"/>
      <c r="H151" s="333" t="s">
        <v>140</v>
      </c>
      <c r="I151" s="348">
        <v>76</v>
      </c>
      <c r="J151" s="348">
        <v>76</v>
      </c>
      <c r="K151" s="349">
        <v>0.5</v>
      </c>
      <c r="L151" s="348">
        <f t="shared" si="7"/>
        <v>38</v>
      </c>
    </row>
    <row r="152" spans="1:12" ht="28" customHeight="1" x14ac:dyDescent="0.35">
      <c r="A152" s="331"/>
      <c r="B152" s="332"/>
      <c r="C152" s="332"/>
      <c r="D152" s="332"/>
      <c r="E152" s="333" t="s">
        <v>138</v>
      </c>
      <c r="F152" s="333" t="s">
        <v>146</v>
      </c>
      <c r="G152" s="333"/>
      <c r="H152" s="333" t="s">
        <v>140</v>
      </c>
      <c r="I152" s="348">
        <v>57</v>
      </c>
      <c r="J152" s="348">
        <v>57</v>
      </c>
      <c r="K152" s="349">
        <v>0.5</v>
      </c>
      <c r="L152" s="348">
        <f t="shared" si="7"/>
        <v>29</v>
      </c>
    </row>
    <row r="153" spans="1:12" ht="28" customHeight="1" x14ac:dyDescent="0.35">
      <c r="A153" s="331"/>
      <c r="B153" s="332"/>
      <c r="C153" s="332"/>
      <c r="D153" s="332"/>
      <c r="E153" s="333" t="s">
        <v>138</v>
      </c>
      <c r="F153" s="333" t="s">
        <v>147</v>
      </c>
      <c r="G153" s="333"/>
      <c r="H153" s="333" t="s">
        <v>140</v>
      </c>
      <c r="I153" s="348">
        <v>38</v>
      </c>
      <c r="J153" s="348">
        <v>38</v>
      </c>
      <c r="K153" s="349">
        <v>0.5</v>
      </c>
      <c r="L153" s="348">
        <f t="shared" si="7"/>
        <v>19</v>
      </c>
    </row>
    <row r="154" spans="1:12" ht="28" customHeight="1" x14ac:dyDescent="0.35">
      <c r="A154" s="331"/>
      <c r="B154" s="332"/>
      <c r="C154" s="332"/>
      <c r="D154" s="332"/>
      <c r="E154" s="333" t="s">
        <v>138</v>
      </c>
      <c r="F154" s="333" t="s">
        <v>139</v>
      </c>
      <c r="G154" s="333"/>
      <c r="H154" s="333" t="s">
        <v>184</v>
      </c>
      <c r="I154" s="348">
        <v>1726</v>
      </c>
      <c r="J154" s="348">
        <v>1726</v>
      </c>
      <c r="K154" s="349">
        <v>1</v>
      </c>
      <c r="L154" s="348">
        <f t="shared" si="7"/>
        <v>1726</v>
      </c>
    </row>
    <row r="155" spans="1:12" ht="28" customHeight="1" x14ac:dyDescent="0.35">
      <c r="A155" s="331"/>
      <c r="B155" s="332"/>
      <c r="C155" s="332"/>
      <c r="D155" s="332"/>
      <c r="E155" s="333" t="s">
        <v>138</v>
      </c>
      <c r="F155" s="333" t="s">
        <v>145</v>
      </c>
      <c r="G155" s="333"/>
      <c r="H155" s="333" t="s">
        <v>184</v>
      </c>
      <c r="I155" s="348">
        <v>76</v>
      </c>
      <c r="J155" s="348">
        <v>76</v>
      </c>
      <c r="K155" s="349">
        <v>1</v>
      </c>
      <c r="L155" s="348">
        <f t="shared" si="7"/>
        <v>76</v>
      </c>
    </row>
    <row r="156" spans="1:12" ht="28" customHeight="1" x14ac:dyDescent="0.35">
      <c r="A156" s="331"/>
      <c r="B156" s="332"/>
      <c r="C156" s="332"/>
      <c r="D156" s="332"/>
      <c r="E156" s="333" t="s">
        <v>138</v>
      </c>
      <c r="F156" s="333" t="s">
        <v>146</v>
      </c>
      <c r="G156" s="333"/>
      <c r="H156" s="333" t="s">
        <v>184</v>
      </c>
      <c r="I156" s="348">
        <v>57</v>
      </c>
      <c r="J156" s="348">
        <v>57</v>
      </c>
      <c r="K156" s="349">
        <v>1</v>
      </c>
      <c r="L156" s="348">
        <f t="shared" si="7"/>
        <v>57</v>
      </c>
    </row>
    <row r="157" spans="1:12" ht="28" customHeight="1" x14ac:dyDescent="0.35">
      <c r="A157" s="331"/>
      <c r="B157" s="332"/>
      <c r="C157" s="332"/>
      <c r="D157" s="332"/>
      <c r="E157" s="333" t="s">
        <v>138</v>
      </c>
      <c r="F157" s="333" t="s">
        <v>147</v>
      </c>
      <c r="G157" s="333"/>
      <c r="H157" s="333" t="s">
        <v>184</v>
      </c>
      <c r="I157" s="348">
        <v>38</v>
      </c>
      <c r="J157" s="348">
        <v>38</v>
      </c>
      <c r="K157" s="349">
        <v>1</v>
      </c>
      <c r="L157" s="348">
        <f t="shared" si="7"/>
        <v>38</v>
      </c>
    </row>
    <row r="158" spans="1:12" ht="46" customHeight="1" x14ac:dyDescent="0.35">
      <c r="A158" s="326" t="s">
        <v>198</v>
      </c>
      <c r="B158" s="327" t="s">
        <v>199</v>
      </c>
      <c r="C158" s="327" t="s">
        <v>200</v>
      </c>
      <c r="D158" s="327"/>
      <c r="E158" s="328"/>
      <c r="F158" s="328"/>
      <c r="G158" s="328"/>
      <c r="H158" s="328"/>
      <c r="I158" s="350"/>
      <c r="J158" s="350"/>
      <c r="K158" s="351"/>
      <c r="L158" s="350"/>
    </row>
    <row r="159" spans="1:12" ht="28" customHeight="1" x14ac:dyDescent="0.35">
      <c r="A159" s="331"/>
      <c r="B159" s="332"/>
      <c r="C159" s="332"/>
      <c r="D159" s="332"/>
      <c r="E159" s="333" t="s">
        <v>138</v>
      </c>
      <c r="F159" s="333" t="s">
        <v>139</v>
      </c>
      <c r="G159" s="333"/>
      <c r="H159" s="333" t="s">
        <v>140</v>
      </c>
      <c r="I159" s="348">
        <v>980</v>
      </c>
      <c r="J159" s="348">
        <v>980</v>
      </c>
      <c r="K159" s="349">
        <v>2</v>
      </c>
      <c r="L159" s="348">
        <f t="shared" ref="L159:L164" si="8">ROUNDUP(J159*K159,0)</f>
        <v>1960</v>
      </c>
    </row>
    <row r="160" spans="1:12" ht="28" customHeight="1" x14ac:dyDescent="0.35">
      <c r="A160" s="331"/>
      <c r="B160" s="332"/>
      <c r="C160" s="332"/>
      <c r="D160" s="332"/>
      <c r="E160" s="333" t="s">
        <v>138</v>
      </c>
      <c r="F160" s="333" t="s">
        <v>145</v>
      </c>
      <c r="G160" s="333"/>
      <c r="H160" s="333" t="s">
        <v>140</v>
      </c>
      <c r="I160" s="348">
        <v>53</v>
      </c>
      <c r="J160" s="348">
        <v>53</v>
      </c>
      <c r="K160" s="349">
        <v>2</v>
      </c>
      <c r="L160" s="348">
        <f t="shared" si="8"/>
        <v>106</v>
      </c>
    </row>
    <row r="161" spans="1:12" ht="28" customHeight="1" x14ac:dyDescent="0.35">
      <c r="A161" s="331"/>
      <c r="B161" s="332"/>
      <c r="C161" s="332"/>
      <c r="D161" s="332"/>
      <c r="E161" s="333" t="s">
        <v>138</v>
      </c>
      <c r="F161" s="333" t="s">
        <v>147</v>
      </c>
      <c r="G161" s="333"/>
      <c r="H161" s="333" t="s">
        <v>140</v>
      </c>
      <c r="I161" s="348">
        <v>21</v>
      </c>
      <c r="J161" s="348">
        <v>21</v>
      </c>
      <c r="K161" s="349">
        <v>2</v>
      </c>
      <c r="L161" s="348">
        <f t="shared" si="8"/>
        <v>42</v>
      </c>
    </row>
    <row r="162" spans="1:12" ht="28" customHeight="1" x14ac:dyDescent="0.35">
      <c r="A162" s="331"/>
      <c r="B162" s="332"/>
      <c r="C162" s="332"/>
      <c r="D162" s="332"/>
      <c r="E162" s="333" t="s">
        <v>138</v>
      </c>
      <c r="F162" s="333" t="s">
        <v>139</v>
      </c>
      <c r="G162" s="333"/>
      <c r="H162" s="333" t="s">
        <v>184</v>
      </c>
      <c r="I162" s="348">
        <v>980</v>
      </c>
      <c r="J162" s="348">
        <v>980</v>
      </c>
      <c r="K162" s="349">
        <v>1</v>
      </c>
      <c r="L162" s="348">
        <f t="shared" si="8"/>
        <v>980</v>
      </c>
    </row>
    <row r="163" spans="1:12" ht="28" customHeight="1" x14ac:dyDescent="0.35">
      <c r="A163" s="331"/>
      <c r="B163" s="332"/>
      <c r="C163" s="332"/>
      <c r="D163" s="332"/>
      <c r="E163" s="333" t="s">
        <v>138</v>
      </c>
      <c r="F163" s="333" t="s">
        <v>145</v>
      </c>
      <c r="G163" s="333"/>
      <c r="H163" s="333" t="s">
        <v>184</v>
      </c>
      <c r="I163" s="348">
        <v>53</v>
      </c>
      <c r="J163" s="348">
        <v>53</v>
      </c>
      <c r="K163" s="349">
        <v>1</v>
      </c>
      <c r="L163" s="348">
        <f t="shared" si="8"/>
        <v>53</v>
      </c>
    </row>
    <row r="164" spans="1:12" ht="28" customHeight="1" x14ac:dyDescent="0.35">
      <c r="A164" s="331"/>
      <c r="B164" s="332"/>
      <c r="C164" s="332"/>
      <c r="D164" s="332"/>
      <c r="E164" s="333" t="s">
        <v>138</v>
      </c>
      <c r="F164" s="333" t="s">
        <v>147</v>
      </c>
      <c r="G164" s="333"/>
      <c r="H164" s="333" t="s">
        <v>184</v>
      </c>
      <c r="I164" s="348">
        <v>21</v>
      </c>
      <c r="J164" s="348">
        <v>21</v>
      </c>
      <c r="K164" s="349">
        <v>1</v>
      </c>
      <c r="L164" s="348">
        <f t="shared" si="8"/>
        <v>21</v>
      </c>
    </row>
    <row r="165" spans="1:12" ht="46" customHeight="1" x14ac:dyDescent="0.35">
      <c r="A165" s="326" t="s">
        <v>201</v>
      </c>
      <c r="B165" s="327" t="s">
        <v>199</v>
      </c>
      <c r="C165" s="327" t="s">
        <v>202</v>
      </c>
      <c r="D165" s="327"/>
      <c r="E165" s="328"/>
      <c r="F165" s="328"/>
      <c r="G165" s="328"/>
      <c r="H165" s="328"/>
      <c r="I165" s="350"/>
      <c r="J165" s="350"/>
      <c r="K165" s="351"/>
      <c r="L165" s="350"/>
    </row>
    <row r="166" spans="1:12" ht="28" customHeight="1" x14ac:dyDescent="0.35">
      <c r="A166" s="331"/>
      <c r="B166" s="332"/>
      <c r="C166" s="332"/>
      <c r="D166" s="332"/>
      <c r="E166" s="333" t="s">
        <v>138</v>
      </c>
      <c r="F166" s="333" t="s">
        <v>139</v>
      </c>
      <c r="G166" s="333"/>
      <c r="H166" s="333" t="s">
        <v>140</v>
      </c>
      <c r="I166" s="348">
        <v>980</v>
      </c>
      <c r="J166" s="348">
        <v>980</v>
      </c>
      <c r="K166" s="349">
        <v>2</v>
      </c>
      <c r="L166" s="348">
        <f t="shared" ref="L166:L171" si="9">ROUNDUP(J166*K166,0)</f>
        <v>1960</v>
      </c>
    </row>
    <row r="167" spans="1:12" ht="28" customHeight="1" x14ac:dyDescent="0.35">
      <c r="A167" s="331"/>
      <c r="B167" s="332"/>
      <c r="C167" s="332"/>
      <c r="D167" s="332"/>
      <c r="E167" s="333" t="s">
        <v>138</v>
      </c>
      <c r="F167" s="333" t="s">
        <v>145</v>
      </c>
      <c r="G167" s="333"/>
      <c r="H167" s="333" t="s">
        <v>140</v>
      </c>
      <c r="I167" s="348">
        <v>53</v>
      </c>
      <c r="J167" s="348">
        <v>53</v>
      </c>
      <c r="K167" s="349">
        <v>2</v>
      </c>
      <c r="L167" s="348">
        <f t="shared" si="9"/>
        <v>106</v>
      </c>
    </row>
    <row r="168" spans="1:12" ht="28" customHeight="1" x14ac:dyDescent="0.35">
      <c r="A168" s="331"/>
      <c r="B168" s="332"/>
      <c r="C168" s="332"/>
      <c r="D168" s="332"/>
      <c r="E168" s="333" t="s">
        <v>138</v>
      </c>
      <c r="F168" s="333" t="s">
        <v>147</v>
      </c>
      <c r="G168" s="333"/>
      <c r="H168" s="333" t="s">
        <v>140</v>
      </c>
      <c r="I168" s="348">
        <v>21</v>
      </c>
      <c r="J168" s="348">
        <v>21</v>
      </c>
      <c r="K168" s="349">
        <v>2</v>
      </c>
      <c r="L168" s="348">
        <f t="shared" si="9"/>
        <v>42</v>
      </c>
    </row>
    <row r="169" spans="1:12" ht="28" customHeight="1" x14ac:dyDescent="0.35">
      <c r="A169" s="331"/>
      <c r="B169" s="332"/>
      <c r="C169" s="332"/>
      <c r="D169" s="332"/>
      <c r="E169" s="333" t="s">
        <v>138</v>
      </c>
      <c r="F169" s="333" t="s">
        <v>139</v>
      </c>
      <c r="G169" s="333"/>
      <c r="H169" s="333" t="s">
        <v>184</v>
      </c>
      <c r="I169" s="348">
        <v>980</v>
      </c>
      <c r="J169" s="348">
        <v>980</v>
      </c>
      <c r="K169" s="349">
        <v>1</v>
      </c>
      <c r="L169" s="348">
        <f t="shared" si="9"/>
        <v>980</v>
      </c>
    </row>
    <row r="170" spans="1:12" ht="28" customHeight="1" x14ac:dyDescent="0.35">
      <c r="A170" s="331"/>
      <c r="B170" s="332"/>
      <c r="C170" s="332"/>
      <c r="D170" s="332"/>
      <c r="E170" s="333" t="s">
        <v>138</v>
      </c>
      <c r="F170" s="333" t="s">
        <v>145</v>
      </c>
      <c r="G170" s="333"/>
      <c r="H170" s="333" t="s">
        <v>184</v>
      </c>
      <c r="I170" s="348">
        <v>53</v>
      </c>
      <c r="J170" s="348">
        <v>53</v>
      </c>
      <c r="K170" s="349">
        <v>1</v>
      </c>
      <c r="L170" s="348">
        <f t="shared" si="9"/>
        <v>53</v>
      </c>
    </row>
    <row r="171" spans="1:12" ht="28" customHeight="1" x14ac:dyDescent="0.35">
      <c r="A171" s="331"/>
      <c r="B171" s="332"/>
      <c r="C171" s="332"/>
      <c r="D171" s="332"/>
      <c r="E171" s="333" t="s">
        <v>138</v>
      </c>
      <c r="F171" s="333" t="s">
        <v>147</v>
      </c>
      <c r="G171" s="333"/>
      <c r="H171" s="333" t="s">
        <v>184</v>
      </c>
      <c r="I171" s="348">
        <v>21</v>
      </c>
      <c r="J171" s="348">
        <v>21</v>
      </c>
      <c r="K171" s="349">
        <v>1</v>
      </c>
      <c r="L171" s="348">
        <f t="shared" si="9"/>
        <v>21</v>
      </c>
    </row>
    <row r="172" spans="1:12" ht="47" customHeight="1" x14ac:dyDescent="0.35">
      <c r="A172" s="326" t="s">
        <v>203</v>
      </c>
      <c r="B172" s="327" t="s">
        <v>199</v>
      </c>
      <c r="C172" s="327" t="s">
        <v>204</v>
      </c>
      <c r="D172" s="327"/>
      <c r="E172" s="328"/>
      <c r="F172" s="328"/>
      <c r="G172" s="328"/>
      <c r="H172" s="328"/>
      <c r="I172" s="350"/>
      <c r="J172" s="350"/>
      <c r="K172" s="351"/>
      <c r="L172" s="350"/>
    </row>
    <row r="173" spans="1:12" ht="28" customHeight="1" x14ac:dyDescent="0.35">
      <c r="A173" s="331"/>
      <c r="B173" s="332"/>
      <c r="C173" s="332"/>
      <c r="D173" s="332"/>
      <c r="E173" s="333" t="s">
        <v>138</v>
      </c>
      <c r="F173" s="333" t="s">
        <v>139</v>
      </c>
      <c r="G173" s="333"/>
      <c r="H173" s="333" t="s">
        <v>140</v>
      </c>
      <c r="I173" s="348">
        <v>49</v>
      </c>
      <c r="J173" s="348">
        <v>49</v>
      </c>
      <c r="K173" s="349">
        <v>2</v>
      </c>
      <c r="L173" s="348">
        <f t="shared" ref="L173:L178" si="10">ROUNDUP(J173*K173,0)</f>
        <v>98</v>
      </c>
    </row>
    <row r="174" spans="1:12" ht="28" customHeight="1" x14ac:dyDescent="0.35">
      <c r="A174" s="331"/>
      <c r="B174" s="332"/>
      <c r="C174" s="332"/>
      <c r="D174" s="332"/>
      <c r="E174" s="333" t="s">
        <v>138</v>
      </c>
      <c r="F174" s="333" t="s">
        <v>145</v>
      </c>
      <c r="G174" s="333"/>
      <c r="H174" s="333" t="s">
        <v>140</v>
      </c>
      <c r="I174" s="348">
        <v>37</v>
      </c>
      <c r="J174" s="348">
        <v>37</v>
      </c>
      <c r="K174" s="349">
        <v>2</v>
      </c>
      <c r="L174" s="348">
        <f t="shared" si="10"/>
        <v>74</v>
      </c>
    </row>
    <row r="175" spans="1:12" ht="28" customHeight="1" x14ac:dyDescent="0.35">
      <c r="A175" s="331"/>
      <c r="B175" s="332"/>
      <c r="C175" s="332"/>
      <c r="D175" s="332"/>
      <c r="E175" s="333" t="s">
        <v>138</v>
      </c>
      <c r="F175" s="333" t="s">
        <v>147</v>
      </c>
      <c r="G175" s="333"/>
      <c r="H175" s="333" t="s">
        <v>140</v>
      </c>
      <c r="I175" s="348">
        <v>50</v>
      </c>
      <c r="J175" s="348">
        <v>50</v>
      </c>
      <c r="K175" s="349">
        <v>2</v>
      </c>
      <c r="L175" s="348">
        <f t="shared" si="10"/>
        <v>100</v>
      </c>
    </row>
    <row r="176" spans="1:12" ht="28" customHeight="1" x14ac:dyDescent="0.35">
      <c r="A176" s="331"/>
      <c r="B176" s="332"/>
      <c r="C176" s="332"/>
      <c r="D176" s="332"/>
      <c r="E176" s="333" t="s">
        <v>138</v>
      </c>
      <c r="F176" s="333" t="s">
        <v>139</v>
      </c>
      <c r="G176" s="333"/>
      <c r="H176" s="333" t="s">
        <v>184</v>
      </c>
      <c r="I176" s="348">
        <v>49</v>
      </c>
      <c r="J176" s="348">
        <v>49</v>
      </c>
      <c r="K176" s="349">
        <v>1</v>
      </c>
      <c r="L176" s="348">
        <f t="shared" si="10"/>
        <v>49</v>
      </c>
    </row>
    <row r="177" spans="1:12" ht="28" customHeight="1" x14ac:dyDescent="0.35">
      <c r="A177" s="331"/>
      <c r="B177" s="332"/>
      <c r="C177" s="332"/>
      <c r="D177" s="332"/>
      <c r="E177" s="333" t="s">
        <v>138</v>
      </c>
      <c r="F177" s="333" t="s">
        <v>145</v>
      </c>
      <c r="G177" s="333"/>
      <c r="H177" s="333" t="s">
        <v>184</v>
      </c>
      <c r="I177" s="348">
        <v>37</v>
      </c>
      <c r="J177" s="348">
        <v>37</v>
      </c>
      <c r="K177" s="349">
        <v>1</v>
      </c>
      <c r="L177" s="348">
        <f t="shared" si="10"/>
        <v>37</v>
      </c>
    </row>
    <row r="178" spans="1:12" ht="28" customHeight="1" x14ac:dyDescent="0.35">
      <c r="A178" s="331"/>
      <c r="B178" s="332"/>
      <c r="C178" s="332"/>
      <c r="D178" s="332"/>
      <c r="E178" s="333" t="s">
        <v>138</v>
      </c>
      <c r="F178" s="333" t="s">
        <v>147</v>
      </c>
      <c r="G178" s="333"/>
      <c r="H178" s="333" t="s">
        <v>184</v>
      </c>
      <c r="I178" s="348">
        <v>50</v>
      </c>
      <c r="J178" s="348">
        <v>50</v>
      </c>
      <c r="K178" s="349">
        <v>1</v>
      </c>
      <c r="L178" s="348">
        <f t="shared" si="10"/>
        <v>50</v>
      </c>
    </row>
    <row r="179" spans="1:12" ht="47" customHeight="1" x14ac:dyDescent="0.35">
      <c r="A179" s="326" t="s">
        <v>297</v>
      </c>
      <c r="B179" s="327" t="s">
        <v>199</v>
      </c>
      <c r="C179" s="327" t="s">
        <v>205</v>
      </c>
      <c r="D179" s="327"/>
      <c r="E179" s="328"/>
      <c r="F179" s="328"/>
      <c r="G179" s="328"/>
      <c r="H179" s="328"/>
      <c r="I179" s="350"/>
      <c r="J179" s="350"/>
      <c r="K179" s="351"/>
      <c r="L179" s="350"/>
    </row>
    <row r="180" spans="1:12" ht="28" customHeight="1" x14ac:dyDescent="0.35">
      <c r="A180" s="331"/>
      <c r="B180" s="332"/>
      <c r="C180" s="332"/>
      <c r="D180" s="332"/>
      <c r="E180" s="333" t="s">
        <v>138</v>
      </c>
      <c r="F180" s="333" t="s">
        <v>139</v>
      </c>
      <c r="G180" s="333"/>
      <c r="H180" s="333" t="s">
        <v>140</v>
      </c>
      <c r="I180" s="348">
        <v>980</v>
      </c>
      <c r="J180" s="348">
        <v>980</v>
      </c>
      <c r="K180" s="349">
        <v>2</v>
      </c>
      <c r="L180" s="348">
        <f t="shared" ref="L180:L185" si="11">ROUNDUP(J180*K180,0)</f>
        <v>1960</v>
      </c>
    </row>
    <row r="181" spans="1:12" ht="28" customHeight="1" x14ac:dyDescent="0.35">
      <c r="A181" s="331"/>
      <c r="B181" s="332"/>
      <c r="C181" s="332"/>
      <c r="D181" s="332"/>
      <c r="E181" s="333" t="s">
        <v>138</v>
      </c>
      <c r="F181" s="333" t="s">
        <v>145</v>
      </c>
      <c r="G181" s="333"/>
      <c r="H181" s="333" t="s">
        <v>140</v>
      </c>
      <c r="I181" s="348">
        <v>53</v>
      </c>
      <c r="J181" s="348">
        <v>53</v>
      </c>
      <c r="K181" s="349">
        <v>2</v>
      </c>
      <c r="L181" s="348">
        <f t="shared" si="11"/>
        <v>106</v>
      </c>
    </row>
    <row r="182" spans="1:12" ht="28" customHeight="1" x14ac:dyDescent="0.35">
      <c r="A182" s="331"/>
      <c r="B182" s="332"/>
      <c r="C182" s="332"/>
      <c r="D182" s="332"/>
      <c r="E182" s="333" t="s">
        <v>138</v>
      </c>
      <c r="F182" s="333" t="s">
        <v>147</v>
      </c>
      <c r="G182" s="333"/>
      <c r="H182" s="333" t="s">
        <v>140</v>
      </c>
      <c r="I182" s="348">
        <v>21</v>
      </c>
      <c r="J182" s="348">
        <v>21</v>
      </c>
      <c r="K182" s="349">
        <v>2</v>
      </c>
      <c r="L182" s="348">
        <f t="shared" si="11"/>
        <v>42</v>
      </c>
    </row>
    <row r="183" spans="1:12" ht="28" customHeight="1" x14ac:dyDescent="0.35">
      <c r="A183" s="331"/>
      <c r="B183" s="332"/>
      <c r="C183" s="332"/>
      <c r="D183" s="332"/>
      <c r="E183" s="333" t="s">
        <v>138</v>
      </c>
      <c r="F183" s="333" t="s">
        <v>139</v>
      </c>
      <c r="G183" s="333"/>
      <c r="H183" s="333" t="s">
        <v>184</v>
      </c>
      <c r="I183" s="348">
        <v>980</v>
      </c>
      <c r="J183" s="348">
        <v>980</v>
      </c>
      <c r="K183" s="349">
        <v>1</v>
      </c>
      <c r="L183" s="348">
        <f t="shared" si="11"/>
        <v>980</v>
      </c>
    </row>
    <row r="184" spans="1:12" ht="28" customHeight="1" x14ac:dyDescent="0.35">
      <c r="A184" s="331"/>
      <c r="B184" s="332"/>
      <c r="C184" s="332"/>
      <c r="D184" s="332"/>
      <c r="E184" s="333" t="s">
        <v>138</v>
      </c>
      <c r="F184" s="333" t="s">
        <v>145</v>
      </c>
      <c r="G184" s="333"/>
      <c r="H184" s="333" t="s">
        <v>184</v>
      </c>
      <c r="I184" s="348">
        <v>53</v>
      </c>
      <c r="J184" s="348">
        <v>53</v>
      </c>
      <c r="K184" s="349">
        <v>1</v>
      </c>
      <c r="L184" s="348">
        <f t="shared" si="11"/>
        <v>53</v>
      </c>
    </row>
    <row r="185" spans="1:12" ht="28" customHeight="1" x14ac:dyDescent="0.35">
      <c r="A185" s="331"/>
      <c r="B185" s="332"/>
      <c r="C185" s="332"/>
      <c r="D185" s="332"/>
      <c r="E185" s="333" t="s">
        <v>138</v>
      </c>
      <c r="F185" s="333" t="s">
        <v>147</v>
      </c>
      <c r="G185" s="333"/>
      <c r="H185" s="333" t="s">
        <v>184</v>
      </c>
      <c r="I185" s="348">
        <v>21</v>
      </c>
      <c r="J185" s="348">
        <v>21</v>
      </c>
      <c r="K185" s="349">
        <v>1</v>
      </c>
      <c r="L185" s="348">
        <f t="shared" si="11"/>
        <v>21</v>
      </c>
    </row>
    <row r="186" spans="1:12" ht="38" customHeight="1" x14ac:dyDescent="0.35">
      <c r="A186" s="326" t="s">
        <v>206</v>
      </c>
      <c r="B186" s="327" t="s">
        <v>207</v>
      </c>
      <c r="C186" s="327" t="s">
        <v>161</v>
      </c>
      <c r="D186" s="327"/>
      <c r="E186" s="328"/>
      <c r="F186" s="328"/>
      <c r="G186" s="328"/>
      <c r="H186" s="328"/>
      <c r="I186" s="350"/>
      <c r="J186" s="350"/>
      <c r="K186" s="351"/>
      <c r="L186" s="350"/>
    </row>
    <row r="187" spans="1:12" ht="28" customHeight="1" x14ac:dyDescent="0.35">
      <c r="A187" s="331"/>
      <c r="B187" s="332"/>
      <c r="C187" s="332"/>
      <c r="D187" s="332"/>
      <c r="E187" s="333" t="s">
        <v>138</v>
      </c>
      <c r="F187" s="333" t="s">
        <v>139</v>
      </c>
      <c r="G187" s="333"/>
      <c r="H187" s="333" t="s">
        <v>140</v>
      </c>
      <c r="I187" s="348">
        <v>11828</v>
      </c>
      <c r="J187" s="348">
        <v>11828</v>
      </c>
      <c r="K187" s="349">
        <v>1</v>
      </c>
      <c r="L187" s="348">
        <f>ROUNDUP(J187*K187,0)</f>
        <v>11828</v>
      </c>
    </row>
    <row r="188" spans="1:12" ht="28" customHeight="1" x14ac:dyDescent="0.35">
      <c r="A188" s="331"/>
      <c r="B188" s="332"/>
      <c r="C188" s="332"/>
      <c r="D188" s="332"/>
      <c r="E188" s="333" t="s">
        <v>138</v>
      </c>
      <c r="F188" s="333" t="s">
        <v>145</v>
      </c>
      <c r="G188" s="333"/>
      <c r="H188" s="333" t="s">
        <v>140</v>
      </c>
      <c r="I188" s="348">
        <v>520</v>
      </c>
      <c r="J188" s="348">
        <v>520</v>
      </c>
      <c r="K188" s="349">
        <v>1</v>
      </c>
      <c r="L188" s="348">
        <f>ROUNDUP(J188*K188,0)</f>
        <v>520</v>
      </c>
    </row>
    <row r="189" spans="1:12" ht="28" customHeight="1" x14ac:dyDescent="0.35">
      <c r="A189" s="331"/>
      <c r="B189" s="332"/>
      <c r="C189" s="332"/>
      <c r="D189" s="332"/>
      <c r="E189" s="333" t="s">
        <v>138</v>
      </c>
      <c r="F189" s="333" t="s">
        <v>146</v>
      </c>
      <c r="G189" s="333"/>
      <c r="H189" s="333" t="s">
        <v>140</v>
      </c>
      <c r="I189" s="348">
        <v>390</v>
      </c>
      <c r="J189" s="348">
        <v>390</v>
      </c>
      <c r="K189" s="349">
        <v>1</v>
      </c>
      <c r="L189" s="348">
        <f>ROUNDUP(J189*K189,0)</f>
        <v>390</v>
      </c>
    </row>
    <row r="190" spans="1:12" ht="28" customHeight="1" x14ac:dyDescent="0.35">
      <c r="A190" s="331"/>
      <c r="B190" s="332"/>
      <c r="C190" s="332"/>
      <c r="D190" s="332"/>
      <c r="E190" s="333" t="s">
        <v>138</v>
      </c>
      <c r="F190" s="333" t="s">
        <v>147</v>
      </c>
      <c r="G190" s="333"/>
      <c r="H190" s="333" t="s">
        <v>140</v>
      </c>
      <c r="I190" s="348">
        <v>260</v>
      </c>
      <c r="J190" s="348">
        <v>260</v>
      </c>
      <c r="K190" s="349">
        <v>1</v>
      </c>
      <c r="L190" s="348">
        <f>ROUNDUP(J190*K190,0)</f>
        <v>260</v>
      </c>
    </row>
    <row r="191" spans="1:12" ht="47" customHeight="1" x14ac:dyDescent="0.35">
      <c r="A191" s="326" t="s">
        <v>208</v>
      </c>
      <c r="B191" s="327" t="s">
        <v>209</v>
      </c>
      <c r="C191" s="327" t="s">
        <v>194</v>
      </c>
      <c r="D191" s="327"/>
      <c r="E191" s="328"/>
      <c r="F191" s="328"/>
      <c r="G191" s="328"/>
      <c r="H191" s="328"/>
      <c r="I191" s="350"/>
      <c r="J191" s="350"/>
      <c r="K191" s="351"/>
      <c r="L191" s="350"/>
    </row>
    <row r="192" spans="1:12" ht="28" customHeight="1" x14ac:dyDescent="0.35">
      <c r="A192" s="331"/>
      <c r="B192" s="332"/>
      <c r="C192" s="332"/>
      <c r="D192" s="332"/>
      <c r="E192" s="333" t="s">
        <v>138</v>
      </c>
      <c r="F192" s="333" t="s">
        <v>139</v>
      </c>
      <c r="G192" s="333" t="s">
        <v>144</v>
      </c>
      <c r="H192" s="333" t="s">
        <v>140</v>
      </c>
      <c r="I192" s="348">
        <v>6261</v>
      </c>
      <c r="J192" s="348">
        <v>6261</v>
      </c>
      <c r="K192" s="349">
        <v>0.5</v>
      </c>
      <c r="L192" s="348">
        <f>ROUNDUP(J192*K192,0)</f>
        <v>3131</v>
      </c>
    </row>
    <row r="193" spans="1:12" ht="28" customHeight="1" x14ac:dyDescent="0.35">
      <c r="A193" s="331"/>
      <c r="B193" s="332"/>
      <c r="C193" s="332"/>
      <c r="D193" s="332"/>
      <c r="E193" s="333" t="s">
        <v>138</v>
      </c>
      <c r="F193" s="333" t="s">
        <v>145</v>
      </c>
      <c r="G193" s="333" t="s">
        <v>144</v>
      </c>
      <c r="H193" s="333" t="s">
        <v>140</v>
      </c>
      <c r="I193" s="348">
        <v>275</v>
      </c>
      <c r="J193" s="348">
        <v>275</v>
      </c>
      <c r="K193" s="349">
        <v>0.5</v>
      </c>
      <c r="L193" s="348">
        <f>ROUNDUP(J193*K193,0)</f>
        <v>138</v>
      </c>
    </row>
    <row r="194" spans="1:12" ht="28" customHeight="1" x14ac:dyDescent="0.35">
      <c r="A194" s="331"/>
      <c r="B194" s="332"/>
      <c r="C194" s="332"/>
      <c r="D194" s="332"/>
      <c r="E194" s="333" t="s">
        <v>138</v>
      </c>
      <c r="F194" s="333" t="s">
        <v>146</v>
      </c>
      <c r="G194" s="333" t="s">
        <v>144</v>
      </c>
      <c r="H194" s="333" t="s">
        <v>140</v>
      </c>
      <c r="I194" s="348">
        <v>206</v>
      </c>
      <c r="J194" s="348">
        <v>206</v>
      </c>
      <c r="K194" s="349">
        <v>0.5</v>
      </c>
      <c r="L194" s="348">
        <f>ROUNDUP(J194*K194,0)</f>
        <v>103</v>
      </c>
    </row>
    <row r="195" spans="1:12" ht="28" customHeight="1" x14ac:dyDescent="0.35">
      <c r="A195" s="331"/>
      <c r="B195" s="332"/>
      <c r="C195" s="332"/>
      <c r="D195" s="332"/>
      <c r="E195" s="333" t="s">
        <v>138</v>
      </c>
      <c r="F195" s="333" t="s">
        <v>147</v>
      </c>
      <c r="G195" s="333"/>
      <c r="H195" s="333" t="s">
        <v>140</v>
      </c>
      <c r="I195" s="348">
        <v>138</v>
      </c>
      <c r="J195" s="348">
        <v>138</v>
      </c>
      <c r="K195" s="349">
        <v>0.5</v>
      </c>
      <c r="L195" s="348">
        <f>ROUNDUP(J195*K195,0)</f>
        <v>69</v>
      </c>
    </row>
    <row r="196" spans="1:12" ht="28" customHeight="1" x14ac:dyDescent="0.35">
      <c r="A196" s="326" t="s">
        <v>210</v>
      </c>
      <c r="B196" s="327" t="s">
        <v>209</v>
      </c>
      <c r="C196" s="327" t="s">
        <v>137</v>
      </c>
      <c r="D196" s="327"/>
      <c r="E196" s="328"/>
      <c r="F196" s="328"/>
      <c r="G196" s="328"/>
      <c r="H196" s="328"/>
      <c r="I196" s="350"/>
      <c r="J196" s="350"/>
      <c r="K196" s="351"/>
      <c r="L196" s="350"/>
    </row>
    <row r="197" spans="1:12" ht="28" customHeight="1" x14ac:dyDescent="0.35">
      <c r="A197" s="331"/>
      <c r="B197" s="332"/>
      <c r="C197" s="332"/>
      <c r="D197" s="332"/>
      <c r="E197" s="333"/>
      <c r="F197" s="333" t="s">
        <v>139</v>
      </c>
      <c r="G197" s="333"/>
      <c r="H197" s="333" t="s">
        <v>140</v>
      </c>
      <c r="I197" s="348">
        <v>1</v>
      </c>
      <c r="J197" s="348">
        <v>1</v>
      </c>
      <c r="K197" s="349">
        <v>0.25</v>
      </c>
      <c r="L197" s="348">
        <f>ROUNDUP(J197*K197,0)</f>
        <v>1</v>
      </c>
    </row>
    <row r="198" spans="1:12" ht="47.5" customHeight="1" x14ac:dyDescent="0.35">
      <c r="A198" s="326" t="s">
        <v>211</v>
      </c>
      <c r="B198" s="327" t="s">
        <v>212</v>
      </c>
      <c r="C198" s="327" t="s">
        <v>213</v>
      </c>
      <c r="D198" s="327"/>
      <c r="E198" s="328"/>
      <c r="F198" s="328"/>
      <c r="G198" s="328"/>
      <c r="H198" s="328"/>
      <c r="I198" s="350"/>
      <c r="J198" s="350"/>
      <c r="K198" s="351"/>
      <c r="L198" s="350"/>
    </row>
    <row r="199" spans="1:12" ht="28" customHeight="1" x14ac:dyDescent="0.35">
      <c r="A199" s="331"/>
      <c r="B199" s="332"/>
      <c r="C199" s="332"/>
      <c r="D199" s="332"/>
      <c r="E199" s="333" t="s">
        <v>138</v>
      </c>
      <c r="F199" s="333" t="s">
        <v>139</v>
      </c>
      <c r="G199" s="333"/>
      <c r="H199" s="333" t="s">
        <v>140</v>
      </c>
      <c r="I199" s="348">
        <v>920</v>
      </c>
      <c r="J199" s="348">
        <v>920</v>
      </c>
      <c r="K199" s="349">
        <v>1</v>
      </c>
      <c r="L199" s="348">
        <f t="shared" ref="L199:L206" si="12">ROUNDUP(J199*K199,0)</f>
        <v>920</v>
      </c>
    </row>
    <row r="200" spans="1:12" ht="28" customHeight="1" x14ac:dyDescent="0.35">
      <c r="A200" s="331"/>
      <c r="B200" s="332"/>
      <c r="C200" s="332"/>
      <c r="D200" s="332"/>
      <c r="E200" s="333" t="s">
        <v>138</v>
      </c>
      <c r="F200" s="333" t="s">
        <v>145</v>
      </c>
      <c r="G200" s="333"/>
      <c r="H200" s="333" t="s">
        <v>140</v>
      </c>
      <c r="I200" s="348">
        <v>40</v>
      </c>
      <c r="J200" s="348">
        <v>40</v>
      </c>
      <c r="K200" s="349">
        <v>1</v>
      </c>
      <c r="L200" s="348">
        <f t="shared" si="12"/>
        <v>40</v>
      </c>
    </row>
    <row r="201" spans="1:12" ht="28" customHeight="1" x14ac:dyDescent="0.35">
      <c r="A201" s="331"/>
      <c r="B201" s="332"/>
      <c r="C201" s="332"/>
      <c r="D201" s="332"/>
      <c r="E201" s="333" t="s">
        <v>138</v>
      </c>
      <c r="F201" s="333" t="s">
        <v>146</v>
      </c>
      <c r="G201" s="333"/>
      <c r="H201" s="333" t="s">
        <v>140</v>
      </c>
      <c r="I201" s="348">
        <v>30</v>
      </c>
      <c r="J201" s="348">
        <v>30</v>
      </c>
      <c r="K201" s="349">
        <v>1</v>
      </c>
      <c r="L201" s="348">
        <f t="shared" si="12"/>
        <v>30</v>
      </c>
    </row>
    <row r="202" spans="1:12" ht="28" customHeight="1" x14ac:dyDescent="0.35">
      <c r="A202" s="331"/>
      <c r="B202" s="332"/>
      <c r="C202" s="332"/>
      <c r="D202" s="332"/>
      <c r="E202" s="333" t="s">
        <v>138</v>
      </c>
      <c r="F202" s="333" t="s">
        <v>147</v>
      </c>
      <c r="G202" s="333"/>
      <c r="H202" s="333" t="s">
        <v>140</v>
      </c>
      <c r="I202" s="348">
        <v>20</v>
      </c>
      <c r="J202" s="348">
        <v>20</v>
      </c>
      <c r="K202" s="349">
        <v>1</v>
      </c>
      <c r="L202" s="348">
        <f t="shared" si="12"/>
        <v>20</v>
      </c>
    </row>
    <row r="203" spans="1:12" ht="28" customHeight="1" x14ac:dyDescent="0.35">
      <c r="A203" s="331"/>
      <c r="B203" s="332"/>
      <c r="C203" s="332"/>
      <c r="D203" s="332"/>
      <c r="E203" s="333" t="s">
        <v>138</v>
      </c>
      <c r="F203" s="333" t="s">
        <v>139</v>
      </c>
      <c r="G203" s="333"/>
      <c r="H203" s="333" t="s">
        <v>184</v>
      </c>
      <c r="I203" s="348">
        <v>920</v>
      </c>
      <c r="J203" s="348">
        <v>920</v>
      </c>
      <c r="K203" s="349">
        <v>1</v>
      </c>
      <c r="L203" s="348">
        <f t="shared" si="12"/>
        <v>920</v>
      </c>
    </row>
    <row r="204" spans="1:12" ht="28" customHeight="1" x14ac:dyDescent="0.35">
      <c r="A204" s="331"/>
      <c r="B204" s="332"/>
      <c r="C204" s="332"/>
      <c r="D204" s="332"/>
      <c r="E204" s="333" t="s">
        <v>138</v>
      </c>
      <c r="F204" s="333" t="s">
        <v>145</v>
      </c>
      <c r="G204" s="333"/>
      <c r="H204" s="333" t="s">
        <v>184</v>
      </c>
      <c r="I204" s="348">
        <v>40</v>
      </c>
      <c r="J204" s="348">
        <v>40</v>
      </c>
      <c r="K204" s="349">
        <v>1</v>
      </c>
      <c r="L204" s="348">
        <f t="shared" si="12"/>
        <v>40</v>
      </c>
    </row>
    <row r="205" spans="1:12" ht="28" customHeight="1" x14ac:dyDescent="0.35">
      <c r="A205" s="331"/>
      <c r="B205" s="332"/>
      <c r="C205" s="332"/>
      <c r="D205" s="332"/>
      <c r="E205" s="333" t="s">
        <v>138</v>
      </c>
      <c r="F205" s="333" t="s">
        <v>146</v>
      </c>
      <c r="G205" s="333"/>
      <c r="H205" s="333" t="s">
        <v>184</v>
      </c>
      <c r="I205" s="348">
        <v>30</v>
      </c>
      <c r="J205" s="348">
        <v>30</v>
      </c>
      <c r="K205" s="349">
        <v>1</v>
      </c>
      <c r="L205" s="348">
        <f t="shared" si="12"/>
        <v>30</v>
      </c>
    </row>
    <row r="206" spans="1:12" ht="28" customHeight="1" x14ac:dyDescent="0.35">
      <c r="A206" s="331"/>
      <c r="B206" s="332"/>
      <c r="C206" s="332"/>
      <c r="D206" s="332"/>
      <c r="E206" s="333" t="s">
        <v>138</v>
      </c>
      <c r="F206" s="333" t="s">
        <v>147</v>
      </c>
      <c r="G206" s="333"/>
      <c r="H206" s="333" t="s">
        <v>184</v>
      </c>
      <c r="I206" s="348">
        <v>20</v>
      </c>
      <c r="J206" s="348">
        <v>20</v>
      </c>
      <c r="K206" s="349">
        <v>1</v>
      </c>
      <c r="L206" s="348">
        <f t="shared" si="12"/>
        <v>20</v>
      </c>
    </row>
    <row r="207" spans="1:12" ht="47" customHeight="1" x14ac:dyDescent="0.35">
      <c r="A207" s="326" t="s">
        <v>214</v>
      </c>
      <c r="B207" s="327" t="s">
        <v>212</v>
      </c>
      <c r="C207" s="327" t="s">
        <v>215</v>
      </c>
      <c r="D207" s="327"/>
      <c r="E207" s="328"/>
      <c r="F207" s="328"/>
      <c r="G207" s="328"/>
      <c r="H207" s="328"/>
      <c r="I207" s="350"/>
      <c r="J207" s="350"/>
      <c r="K207" s="351"/>
      <c r="L207" s="350"/>
    </row>
    <row r="208" spans="1:12" ht="28" customHeight="1" x14ac:dyDescent="0.35">
      <c r="A208" s="331"/>
      <c r="B208" s="332"/>
      <c r="C208" s="332"/>
      <c r="D208" s="332"/>
      <c r="E208" s="333" t="s">
        <v>138</v>
      </c>
      <c r="F208" s="333" t="s">
        <v>139</v>
      </c>
      <c r="G208" s="333"/>
      <c r="H208" s="333" t="s">
        <v>140</v>
      </c>
      <c r="I208" s="348">
        <v>920</v>
      </c>
      <c r="J208" s="348">
        <v>920</v>
      </c>
      <c r="K208" s="349">
        <v>1.7</v>
      </c>
      <c r="L208" s="348">
        <f t="shared" ref="L208:L215" si="13">ROUNDUP(J208*K208,0)</f>
        <v>1564</v>
      </c>
    </row>
    <row r="209" spans="1:12" ht="28" customHeight="1" x14ac:dyDescent="0.35">
      <c r="A209" s="331"/>
      <c r="B209" s="332"/>
      <c r="C209" s="332"/>
      <c r="D209" s="332"/>
      <c r="E209" s="333" t="s">
        <v>138</v>
      </c>
      <c r="F209" s="333" t="s">
        <v>145</v>
      </c>
      <c r="G209" s="333"/>
      <c r="H209" s="333" t="s">
        <v>140</v>
      </c>
      <c r="I209" s="348">
        <v>40</v>
      </c>
      <c r="J209" s="348">
        <v>40</v>
      </c>
      <c r="K209" s="349">
        <v>1.7</v>
      </c>
      <c r="L209" s="348">
        <f t="shared" si="13"/>
        <v>68</v>
      </c>
    </row>
    <row r="210" spans="1:12" ht="28" customHeight="1" x14ac:dyDescent="0.35">
      <c r="A210" s="331"/>
      <c r="B210" s="332"/>
      <c r="C210" s="332"/>
      <c r="D210" s="332"/>
      <c r="E210" s="333" t="s">
        <v>138</v>
      </c>
      <c r="F210" s="333" t="s">
        <v>146</v>
      </c>
      <c r="G210" s="333"/>
      <c r="H210" s="333" t="s">
        <v>140</v>
      </c>
      <c r="I210" s="348">
        <v>30</v>
      </c>
      <c r="J210" s="348">
        <v>30</v>
      </c>
      <c r="K210" s="349">
        <v>1.7</v>
      </c>
      <c r="L210" s="348">
        <f t="shared" si="13"/>
        <v>51</v>
      </c>
    </row>
    <row r="211" spans="1:12" ht="28" customHeight="1" x14ac:dyDescent="0.35">
      <c r="A211" s="331"/>
      <c r="B211" s="332"/>
      <c r="C211" s="332"/>
      <c r="D211" s="332"/>
      <c r="E211" s="333" t="s">
        <v>138</v>
      </c>
      <c r="F211" s="333" t="s">
        <v>147</v>
      </c>
      <c r="G211" s="333"/>
      <c r="H211" s="333" t="s">
        <v>140</v>
      </c>
      <c r="I211" s="348">
        <v>20</v>
      </c>
      <c r="J211" s="348">
        <v>20</v>
      </c>
      <c r="K211" s="349">
        <v>1.7</v>
      </c>
      <c r="L211" s="348">
        <f t="shared" si="13"/>
        <v>34</v>
      </c>
    </row>
    <row r="212" spans="1:12" ht="28" customHeight="1" x14ac:dyDescent="0.35">
      <c r="A212" s="331"/>
      <c r="B212" s="332"/>
      <c r="C212" s="332"/>
      <c r="D212" s="332"/>
      <c r="E212" s="333" t="s">
        <v>138</v>
      </c>
      <c r="F212" s="333" t="s">
        <v>139</v>
      </c>
      <c r="G212" s="333"/>
      <c r="H212" s="333" t="s">
        <v>184</v>
      </c>
      <c r="I212" s="348">
        <v>920</v>
      </c>
      <c r="J212" s="348">
        <v>920</v>
      </c>
      <c r="K212" s="349">
        <v>1</v>
      </c>
      <c r="L212" s="348">
        <f t="shared" si="13"/>
        <v>920</v>
      </c>
    </row>
    <row r="213" spans="1:12" ht="28" customHeight="1" x14ac:dyDescent="0.35">
      <c r="A213" s="331"/>
      <c r="B213" s="332"/>
      <c r="C213" s="332"/>
      <c r="D213" s="332"/>
      <c r="E213" s="333" t="s">
        <v>138</v>
      </c>
      <c r="F213" s="333" t="s">
        <v>145</v>
      </c>
      <c r="G213" s="333"/>
      <c r="H213" s="333" t="s">
        <v>184</v>
      </c>
      <c r="I213" s="348">
        <v>40</v>
      </c>
      <c r="J213" s="348">
        <v>40</v>
      </c>
      <c r="K213" s="349">
        <v>1</v>
      </c>
      <c r="L213" s="348">
        <f t="shared" si="13"/>
        <v>40</v>
      </c>
    </row>
    <row r="214" spans="1:12" ht="28" customHeight="1" x14ac:dyDescent="0.35">
      <c r="A214" s="331"/>
      <c r="B214" s="332"/>
      <c r="C214" s="332"/>
      <c r="D214" s="332"/>
      <c r="E214" s="333" t="s">
        <v>138</v>
      </c>
      <c r="F214" s="333" t="s">
        <v>146</v>
      </c>
      <c r="G214" s="333"/>
      <c r="H214" s="333" t="s">
        <v>184</v>
      </c>
      <c r="I214" s="348">
        <v>30</v>
      </c>
      <c r="J214" s="348">
        <v>30</v>
      </c>
      <c r="K214" s="349">
        <v>1</v>
      </c>
      <c r="L214" s="348">
        <f t="shared" si="13"/>
        <v>30</v>
      </c>
    </row>
    <row r="215" spans="1:12" ht="28" customHeight="1" x14ac:dyDescent="0.35">
      <c r="A215" s="331"/>
      <c r="B215" s="332"/>
      <c r="C215" s="332"/>
      <c r="D215" s="332"/>
      <c r="E215" s="333" t="s">
        <v>138</v>
      </c>
      <c r="F215" s="333" t="s">
        <v>147</v>
      </c>
      <c r="G215" s="333"/>
      <c r="H215" s="333" t="s">
        <v>184</v>
      </c>
      <c r="I215" s="348">
        <v>20</v>
      </c>
      <c r="J215" s="348">
        <v>20</v>
      </c>
      <c r="K215" s="349">
        <v>1</v>
      </c>
      <c r="L215" s="348">
        <f t="shared" si="13"/>
        <v>20</v>
      </c>
    </row>
    <row r="216" spans="1:12" ht="47" customHeight="1" x14ac:dyDescent="0.35">
      <c r="A216" s="326" t="s">
        <v>216</v>
      </c>
      <c r="B216" s="327" t="s">
        <v>212</v>
      </c>
      <c r="C216" s="327" t="s">
        <v>217</v>
      </c>
      <c r="D216" s="327"/>
      <c r="E216" s="328"/>
      <c r="F216" s="328"/>
      <c r="G216" s="328"/>
      <c r="H216" s="328"/>
      <c r="I216" s="350"/>
      <c r="J216" s="350"/>
      <c r="K216" s="351"/>
      <c r="L216" s="350"/>
    </row>
    <row r="217" spans="1:12" ht="28" customHeight="1" x14ac:dyDescent="0.35">
      <c r="A217" s="331"/>
      <c r="B217" s="332"/>
      <c r="C217" s="332"/>
      <c r="D217" s="332"/>
      <c r="E217" s="333" t="s">
        <v>138</v>
      </c>
      <c r="F217" s="333" t="s">
        <v>139</v>
      </c>
      <c r="G217" s="333"/>
      <c r="H217" s="333" t="s">
        <v>140</v>
      </c>
      <c r="I217" s="348">
        <v>920</v>
      </c>
      <c r="J217" s="348">
        <v>920</v>
      </c>
      <c r="K217" s="349">
        <v>1.7</v>
      </c>
      <c r="L217" s="348">
        <f t="shared" ref="L217:L224" si="14">ROUNDUP(J217*K217,0)</f>
        <v>1564</v>
      </c>
    </row>
    <row r="218" spans="1:12" ht="28" customHeight="1" x14ac:dyDescent="0.35">
      <c r="A218" s="331"/>
      <c r="B218" s="332"/>
      <c r="C218" s="332"/>
      <c r="D218" s="332"/>
      <c r="E218" s="333" t="s">
        <v>138</v>
      </c>
      <c r="F218" s="333" t="s">
        <v>145</v>
      </c>
      <c r="G218" s="333"/>
      <c r="H218" s="333" t="s">
        <v>140</v>
      </c>
      <c r="I218" s="348">
        <v>40</v>
      </c>
      <c r="J218" s="348">
        <v>40</v>
      </c>
      <c r="K218" s="349">
        <v>1.7</v>
      </c>
      <c r="L218" s="348">
        <f t="shared" si="14"/>
        <v>68</v>
      </c>
    </row>
    <row r="219" spans="1:12" ht="28" customHeight="1" x14ac:dyDescent="0.35">
      <c r="A219" s="331"/>
      <c r="B219" s="332"/>
      <c r="C219" s="332"/>
      <c r="D219" s="332"/>
      <c r="E219" s="333" t="s">
        <v>138</v>
      </c>
      <c r="F219" s="333" t="s">
        <v>146</v>
      </c>
      <c r="G219" s="333"/>
      <c r="H219" s="333" t="s">
        <v>140</v>
      </c>
      <c r="I219" s="348">
        <v>30</v>
      </c>
      <c r="J219" s="348">
        <v>30</v>
      </c>
      <c r="K219" s="349">
        <v>1.7</v>
      </c>
      <c r="L219" s="348">
        <f t="shared" si="14"/>
        <v>51</v>
      </c>
    </row>
    <row r="220" spans="1:12" ht="28" customHeight="1" x14ac:dyDescent="0.35">
      <c r="A220" s="331"/>
      <c r="B220" s="332"/>
      <c r="C220" s="332"/>
      <c r="D220" s="332"/>
      <c r="E220" s="333" t="s">
        <v>138</v>
      </c>
      <c r="F220" s="333" t="s">
        <v>147</v>
      </c>
      <c r="G220" s="333"/>
      <c r="H220" s="333" t="s">
        <v>140</v>
      </c>
      <c r="I220" s="348">
        <v>20</v>
      </c>
      <c r="J220" s="348">
        <v>20</v>
      </c>
      <c r="K220" s="349">
        <v>1.7</v>
      </c>
      <c r="L220" s="348">
        <f t="shared" si="14"/>
        <v>34</v>
      </c>
    </row>
    <row r="221" spans="1:12" ht="28" customHeight="1" x14ac:dyDescent="0.35">
      <c r="A221" s="331"/>
      <c r="B221" s="332"/>
      <c r="C221" s="332"/>
      <c r="D221" s="332"/>
      <c r="E221" s="333" t="s">
        <v>138</v>
      </c>
      <c r="F221" s="333" t="s">
        <v>139</v>
      </c>
      <c r="G221" s="333"/>
      <c r="H221" s="333" t="s">
        <v>184</v>
      </c>
      <c r="I221" s="348">
        <v>920</v>
      </c>
      <c r="J221" s="348">
        <v>920</v>
      </c>
      <c r="K221" s="349">
        <v>1</v>
      </c>
      <c r="L221" s="348">
        <f t="shared" si="14"/>
        <v>920</v>
      </c>
    </row>
    <row r="222" spans="1:12" ht="28" customHeight="1" x14ac:dyDescent="0.35">
      <c r="A222" s="331"/>
      <c r="B222" s="332"/>
      <c r="C222" s="332"/>
      <c r="D222" s="332"/>
      <c r="E222" s="333" t="s">
        <v>138</v>
      </c>
      <c r="F222" s="333" t="s">
        <v>145</v>
      </c>
      <c r="G222" s="333"/>
      <c r="H222" s="333" t="s">
        <v>184</v>
      </c>
      <c r="I222" s="348">
        <v>40</v>
      </c>
      <c r="J222" s="348">
        <v>40</v>
      </c>
      <c r="K222" s="349">
        <v>1</v>
      </c>
      <c r="L222" s="348">
        <f t="shared" si="14"/>
        <v>40</v>
      </c>
    </row>
    <row r="223" spans="1:12" ht="28" customHeight="1" x14ac:dyDescent="0.35">
      <c r="A223" s="331"/>
      <c r="B223" s="332"/>
      <c r="C223" s="332"/>
      <c r="D223" s="332"/>
      <c r="E223" s="333" t="s">
        <v>138</v>
      </c>
      <c r="F223" s="333" t="s">
        <v>146</v>
      </c>
      <c r="G223" s="333"/>
      <c r="H223" s="333" t="s">
        <v>184</v>
      </c>
      <c r="I223" s="348">
        <v>30</v>
      </c>
      <c r="J223" s="348">
        <v>30</v>
      </c>
      <c r="K223" s="349">
        <v>1</v>
      </c>
      <c r="L223" s="348">
        <f t="shared" si="14"/>
        <v>30</v>
      </c>
    </row>
    <row r="224" spans="1:12" ht="28" customHeight="1" x14ac:dyDescent="0.35">
      <c r="A224" s="331"/>
      <c r="B224" s="332"/>
      <c r="C224" s="332"/>
      <c r="D224" s="332"/>
      <c r="E224" s="333" t="s">
        <v>138</v>
      </c>
      <c r="F224" s="333" t="s">
        <v>147</v>
      </c>
      <c r="G224" s="333"/>
      <c r="H224" s="333" t="s">
        <v>184</v>
      </c>
      <c r="I224" s="348">
        <v>20</v>
      </c>
      <c r="J224" s="348">
        <v>20</v>
      </c>
      <c r="K224" s="349">
        <v>1</v>
      </c>
      <c r="L224" s="348">
        <f t="shared" si="14"/>
        <v>20</v>
      </c>
    </row>
    <row r="225" spans="1:12" ht="28" customHeight="1" x14ac:dyDescent="0.35">
      <c r="A225" s="326" t="s">
        <v>218</v>
      </c>
      <c r="B225" s="327" t="s">
        <v>219</v>
      </c>
      <c r="C225" s="327" t="s">
        <v>137</v>
      </c>
      <c r="D225" s="327"/>
      <c r="E225" s="328"/>
      <c r="F225" s="328"/>
      <c r="G225" s="328"/>
      <c r="H225" s="328"/>
      <c r="I225" s="350"/>
      <c r="J225" s="350"/>
      <c r="K225" s="351"/>
      <c r="L225" s="350"/>
    </row>
    <row r="226" spans="1:12" ht="28" customHeight="1" x14ac:dyDescent="0.35">
      <c r="A226" s="331"/>
      <c r="B226" s="332"/>
      <c r="C226" s="332"/>
      <c r="D226" s="332"/>
      <c r="E226" s="333" t="s">
        <v>138</v>
      </c>
      <c r="F226" s="333" t="s">
        <v>139</v>
      </c>
      <c r="G226" s="333"/>
      <c r="H226" s="333" t="s">
        <v>140</v>
      </c>
      <c r="I226" s="348">
        <v>46</v>
      </c>
      <c r="J226" s="348">
        <v>46</v>
      </c>
      <c r="K226" s="349">
        <v>0.5</v>
      </c>
      <c r="L226" s="348">
        <f>ROUNDUP(J226*K226,0)</f>
        <v>23</v>
      </c>
    </row>
    <row r="227" spans="1:12" ht="28" customHeight="1" x14ac:dyDescent="0.35">
      <c r="A227" s="331"/>
      <c r="B227" s="332"/>
      <c r="C227" s="332"/>
      <c r="D227" s="332"/>
      <c r="E227" s="333" t="s">
        <v>138</v>
      </c>
      <c r="F227" s="333" t="s">
        <v>145</v>
      </c>
      <c r="G227" s="333"/>
      <c r="H227" s="333" t="s">
        <v>140</v>
      </c>
      <c r="I227" s="348">
        <v>2</v>
      </c>
      <c r="J227" s="348">
        <v>2</v>
      </c>
      <c r="K227" s="349">
        <v>0.5</v>
      </c>
      <c r="L227" s="348">
        <f>ROUNDUP(J227*K227,0)</f>
        <v>1</v>
      </c>
    </row>
    <row r="228" spans="1:12" ht="28" customHeight="1" x14ac:dyDescent="0.35">
      <c r="A228" s="331"/>
      <c r="B228" s="332"/>
      <c r="C228" s="332"/>
      <c r="D228" s="332"/>
      <c r="E228" s="333"/>
      <c r="F228" s="333" t="s">
        <v>146</v>
      </c>
      <c r="G228" s="333"/>
      <c r="H228" s="333" t="s">
        <v>140</v>
      </c>
      <c r="I228" s="348">
        <v>2</v>
      </c>
      <c r="J228" s="348">
        <v>2</v>
      </c>
      <c r="K228" s="349">
        <v>0.5</v>
      </c>
      <c r="L228" s="348">
        <v>1</v>
      </c>
    </row>
    <row r="229" spans="1:12" ht="28" customHeight="1" x14ac:dyDescent="0.35">
      <c r="A229" s="331"/>
      <c r="B229" s="332"/>
      <c r="C229" s="332"/>
      <c r="D229" s="332"/>
      <c r="E229" s="333"/>
      <c r="F229" s="333" t="s">
        <v>147</v>
      </c>
      <c r="G229" s="333"/>
      <c r="H229" s="333" t="s">
        <v>140</v>
      </c>
      <c r="I229" s="348">
        <v>1</v>
      </c>
      <c r="J229" s="348">
        <v>1</v>
      </c>
      <c r="K229" s="349">
        <v>0.5</v>
      </c>
      <c r="L229" s="348">
        <v>1</v>
      </c>
    </row>
    <row r="230" spans="1:12" ht="28" customHeight="1" x14ac:dyDescent="0.35">
      <c r="A230" s="326" t="s">
        <v>220</v>
      </c>
      <c r="B230" s="327" t="s">
        <v>219</v>
      </c>
      <c r="C230" s="327" t="s">
        <v>137</v>
      </c>
      <c r="D230" s="327"/>
      <c r="E230" s="328"/>
      <c r="F230" s="328"/>
      <c r="G230" s="328"/>
      <c r="H230" s="328"/>
      <c r="I230" s="350"/>
      <c r="J230" s="350"/>
      <c r="K230" s="351"/>
      <c r="L230" s="350"/>
    </row>
    <row r="231" spans="1:12" ht="28" customHeight="1" x14ac:dyDescent="0.35">
      <c r="A231" s="331"/>
      <c r="B231" s="332"/>
      <c r="C231" s="332"/>
      <c r="D231" s="332"/>
      <c r="E231" s="333" t="s">
        <v>138</v>
      </c>
      <c r="F231" s="333" t="s">
        <v>139</v>
      </c>
      <c r="G231" s="333"/>
      <c r="H231" s="333" t="s">
        <v>140</v>
      </c>
      <c r="I231" s="348">
        <v>1</v>
      </c>
      <c r="J231" s="348">
        <v>1</v>
      </c>
      <c r="K231" s="349">
        <v>0.5</v>
      </c>
      <c r="L231" s="348">
        <f>ROUNDUP(J231*K231,0)</f>
        <v>1</v>
      </c>
    </row>
    <row r="232" spans="1:12" ht="28" customHeight="1" x14ac:dyDescent="0.35">
      <c r="A232" s="326" t="s">
        <v>221</v>
      </c>
      <c r="B232" s="327" t="s">
        <v>222</v>
      </c>
      <c r="C232" s="327" t="s">
        <v>137</v>
      </c>
      <c r="D232" s="327"/>
      <c r="E232" s="328"/>
      <c r="F232" s="328"/>
      <c r="G232" s="328"/>
      <c r="H232" s="328"/>
      <c r="I232" s="350"/>
      <c r="J232" s="350"/>
      <c r="K232" s="351"/>
      <c r="L232" s="350"/>
    </row>
    <row r="233" spans="1:12" ht="28" customHeight="1" x14ac:dyDescent="0.35">
      <c r="A233" s="331"/>
      <c r="B233" s="332"/>
      <c r="C233" s="332"/>
      <c r="D233" s="332"/>
      <c r="E233" s="333" t="s">
        <v>138</v>
      </c>
      <c r="F233" s="333" t="s">
        <v>139</v>
      </c>
      <c r="G233" s="333" t="s">
        <v>144</v>
      </c>
      <c r="H233" s="333" t="s">
        <v>140</v>
      </c>
      <c r="I233" s="348">
        <v>59</v>
      </c>
      <c r="J233" s="348">
        <v>59</v>
      </c>
      <c r="K233" s="349">
        <v>2</v>
      </c>
      <c r="L233" s="348">
        <f t="shared" ref="L233:L240" si="15">ROUNDUP(J233*K233,0)</f>
        <v>118</v>
      </c>
    </row>
    <row r="234" spans="1:12" ht="28" customHeight="1" x14ac:dyDescent="0.35">
      <c r="A234" s="331"/>
      <c r="B234" s="332"/>
      <c r="C234" s="332"/>
      <c r="D234" s="332"/>
      <c r="E234" s="333" t="s">
        <v>138</v>
      </c>
      <c r="F234" s="333" t="s">
        <v>145</v>
      </c>
      <c r="G234" s="333" t="s">
        <v>144</v>
      </c>
      <c r="H234" s="333" t="s">
        <v>140</v>
      </c>
      <c r="I234" s="348">
        <v>3</v>
      </c>
      <c r="J234" s="348">
        <v>3</v>
      </c>
      <c r="K234" s="349">
        <v>2</v>
      </c>
      <c r="L234" s="348">
        <f t="shared" si="15"/>
        <v>6</v>
      </c>
    </row>
    <row r="235" spans="1:12" ht="28" customHeight="1" x14ac:dyDescent="0.35">
      <c r="A235" s="331"/>
      <c r="B235" s="332"/>
      <c r="C235" s="332"/>
      <c r="D235" s="332"/>
      <c r="E235" s="333" t="s">
        <v>138</v>
      </c>
      <c r="F235" s="333" t="s">
        <v>146</v>
      </c>
      <c r="G235" s="333" t="s">
        <v>144</v>
      </c>
      <c r="H235" s="333" t="s">
        <v>140</v>
      </c>
      <c r="I235" s="348">
        <v>2</v>
      </c>
      <c r="J235" s="348">
        <v>2</v>
      </c>
      <c r="K235" s="349">
        <v>2</v>
      </c>
      <c r="L235" s="348">
        <f t="shared" si="15"/>
        <v>4</v>
      </c>
    </row>
    <row r="236" spans="1:12" ht="28" customHeight="1" x14ac:dyDescent="0.35">
      <c r="A236" s="331"/>
      <c r="B236" s="332"/>
      <c r="C236" s="332"/>
      <c r="D236" s="332"/>
      <c r="E236" s="333" t="s">
        <v>138</v>
      </c>
      <c r="F236" s="333" t="s">
        <v>147</v>
      </c>
      <c r="G236" s="333"/>
      <c r="H236" s="333" t="s">
        <v>140</v>
      </c>
      <c r="I236" s="348">
        <v>1</v>
      </c>
      <c r="J236" s="348">
        <v>1</v>
      </c>
      <c r="K236" s="349">
        <v>2</v>
      </c>
      <c r="L236" s="348">
        <f t="shared" si="15"/>
        <v>2</v>
      </c>
    </row>
    <row r="237" spans="1:12" ht="28" customHeight="1" x14ac:dyDescent="0.35">
      <c r="A237" s="331"/>
      <c r="B237" s="332"/>
      <c r="C237" s="332"/>
      <c r="D237" s="332"/>
      <c r="E237" s="333" t="s">
        <v>138</v>
      </c>
      <c r="F237" s="333" t="s">
        <v>139</v>
      </c>
      <c r="G237" s="333"/>
      <c r="H237" s="333" t="s">
        <v>184</v>
      </c>
      <c r="I237" s="348">
        <v>59</v>
      </c>
      <c r="J237" s="348">
        <v>59</v>
      </c>
      <c r="K237" s="349">
        <v>1</v>
      </c>
      <c r="L237" s="348">
        <f t="shared" si="15"/>
        <v>59</v>
      </c>
    </row>
    <row r="238" spans="1:12" ht="28" customHeight="1" x14ac:dyDescent="0.35">
      <c r="A238" s="331"/>
      <c r="B238" s="332"/>
      <c r="C238" s="332"/>
      <c r="D238" s="332"/>
      <c r="E238" s="333" t="s">
        <v>138</v>
      </c>
      <c r="F238" s="333" t="s">
        <v>145</v>
      </c>
      <c r="G238" s="333"/>
      <c r="H238" s="333" t="s">
        <v>184</v>
      </c>
      <c r="I238" s="348">
        <v>3</v>
      </c>
      <c r="J238" s="348">
        <v>3</v>
      </c>
      <c r="K238" s="349">
        <v>1</v>
      </c>
      <c r="L238" s="348">
        <f t="shared" si="15"/>
        <v>3</v>
      </c>
    </row>
    <row r="239" spans="1:12" ht="28" customHeight="1" x14ac:dyDescent="0.35">
      <c r="A239" s="331"/>
      <c r="B239" s="332"/>
      <c r="C239" s="332"/>
      <c r="D239" s="332"/>
      <c r="E239" s="333" t="s">
        <v>138</v>
      </c>
      <c r="F239" s="333" t="s">
        <v>146</v>
      </c>
      <c r="G239" s="333"/>
      <c r="H239" s="333" t="s">
        <v>184</v>
      </c>
      <c r="I239" s="348">
        <v>2</v>
      </c>
      <c r="J239" s="348">
        <v>2</v>
      </c>
      <c r="K239" s="349">
        <v>1</v>
      </c>
      <c r="L239" s="348">
        <f t="shared" si="15"/>
        <v>2</v>
      </c>
    </row>
    <row r="240" spans="1:12" ht="28" customHeight="1" x14ac:dyDescent="0.35">
      <c r="A240" s="331"/>
      <c r="B240" s="332"/>
      <c r="C240" s="332"/>
      <c r="D240" s="332"/>
      <c r="E240" s="333" t="s">
        <v>138</v>
      </c>
      <c r="F240" s="333" t="s">
        <v>147</v>
      </c>
      <c r="G240" s="333"/>
      <c r="H240" s="333" t="s">
        <v>184</v>
      </c>
      <c r="I240" s="348">
        <v>1</v>
      </c>
      <c r="J240" s="348">
        <v>1</v>
      </c>
      <c r="K240" s="349">
        <v>1</v>
      </c>
      <c r="L240" s="348">
        <f t="shared" si="15"/>
        <v>1</v>
      </c>
    </row>
    <row r="241" spans="1:12" ht="39.5" customHeight="1" x14ac:dyDescent="0.35">
      <c r="A241" s="326" t="s">
        <v>223</v>
      </c>
      <c r="B241" s="327" t="s">
        <v>224</v>
      </c>
      <c r="C241" s="327" t="s">
        <v>137</v>
      </c>
      <c r="D241" s="327"/>
      <c r="E241" s="328"/>
      <c r="F241" s="328"/>
      <c r="G241" s="328"/>
      <c r="H241" s="328"/>
      <c r="I241" s="350"/>
      <c r="J241" s="350"/>
      <c r="K241" s="351"/>
      <c r="L241" s="350"/>
    </row>
    <row r="242" spans="1:12" ht="28" customHeight="1" x14ac:dyDescent="0.35">
      <c r="A242" s="331"/>
      <c r="B242" s="332"/>
      <c r="C242" s="332"/>
      <c r="D242" s="332"/>
      <c r="E242" s="333" t="s">
        <v>138</v>
      </c>
      <c r="F242" s="333" t="s">
        <v>139</v>
      </c>
      <c r="G242" s="333" t="s">
        <v>144</v>
      </c>
      <c r="H242" s="333" t="s">
        <v>140</v>
      </c>
      <c r="I242" s="348">
        <v>6161</v>
      </c>
      <c r="J242" s="348">
        <v>6161</v>
      </c>
      <c r="K242" s="349">
        <v>1</v>
      </c>
      <c r="L242" s="348">
        <f t="shared" ref="L242:L249" si="16">ROUNDUP(J242*K242,0)</f>
        <v>6161</v>
      </c>
    </row>
    <row r="243" spans="1:12" ht="28" customHeight="1" x14ac:dyDescent="0.35">
      <c r="A243" s="331"/>
      <c r="B243" s="332"/>
      <c r="C243" s="332"/>
      <c r="D243" s="332"/>
      <c r="E243" s="333" t="s">
        <v>138</v>
      </c>
      <c r="F243" s="333" t="s">
        <v>145</v>
      </c>
      <c r="G243" s="333" t="s">
        <v>144</v>
      </c>
      <c r="H243" s="333" t="s">
        <v>140</v>
      </c>
      <c r="I243" s="348">
        <v>271</v>
      </c>
      <c r="J243" s="348">
        <v>271</v>
      </c>
      <c r="K243" s="349">
        <v>1</v>
      </c>
      <c r="L243" s="348">
        <f t="shared" si="16"/>
        <v>271</v>
      </c>
    </row>
    <row r="244" spans="1:12" ht="28" customHeight="1" x14ac:dyDescent="0.35">
      <c r="A244" s="331"/>
      <c r="B244" s="332"/>
      <c r="C244" s="332"/>
      <c r="D244" s="332"/>
      <c r="E244" s="333" t="s">
        <v>138</v>
      </c>
      <c r="F244" s="333" t="s">
        <v>146</v>
      </c>
      <c r="G244" s="333" t="s">
        <v>144</v>
      </c>
      <c r="H244" s="333" t="s">
        <v>140</v>
      </c>
      <c r="I244" s="348">
        <v>203</v>
      </c>
      <c r="J244" s="348">
        <v>203</v>
      </c>
      <c r="K244" s="349">
        <v>1</v>
      </c>
      <c r="L244" s="348">
        <f t="shared" si="16"/>
        <v>203</v>
      </c>
    </row>
    <row r="245" spans="1:12" ht="28" customHeight="1" x14ac:dyDescent="0.35">
      <c r="A245" s="331"/>
      <c r="B245" s="332"/>
      <c r="C245" s="332"/>
      <c r="D245" s="332"/>
      <c r="E245" s="333" t="s">
        <v>138</v>
      </c>
      <c r="F245" s="333" t="s">
        <v>147</v>
      </c>
      <c r="G245" s="333"/>
      <c r="H245" s="333" t="s">
        <v>140</v>
      </c>
      <c r="I245" s="348">
        <v>135</v>
      </c>
      <c r="J245" s="348">
        <v>135</v>
      </c>
      <c r="K245" s="349">
        <v>1</v>
      </c>
      <c r="L245" s="348">
        <f t="shared" si="16"/>
        <v>135</v>
      </c>
    </row>
    <row r="246" spans="1:12" ht="28" customHeight="1" x14ac:dyDescent="0.35">
      <c r="A246" s="331"/>
      <c r="B246" s="332"/>
      <c r="C246" s="332"/>
      <c r="D246" s="332"/>
      <c r="E246" s="333" t="s">
        <v>138</v>
      </c>
      <c r="F246" s="333" t="s">
        <v>139</v>
      </c>
      <c r="G246" s="333"/>
      <c r="H246" s="333" t="s">
        <v>184</v>
      </c>
      <c r="I246" s="348">
        <v>6161</v>
      </c>
      <c r="J246" s="348">
        <v>6161</v>
      </c>
      <c r="K246" s="349">
        <v>1</v>
      </c>
      <c r="L246" s="348">
        <f t="shared" si="16"/>
        <v>6161</v>
      </c>
    </row>
    <row r="247" spans="1:12" ht="28" customHeight="1" x14ac:dyDescent="0.35">
      <c r="A247" s="331"/>
      <c r="B247" s="332"/>
      <c r="C247" s="332"/>
      <c r="D247" s="332"/>
      <c r="E247" s="333" t="s">
        <v>138</v>
      </c>
      <c r="F247" s="333" t="s">
        <v>145</v>
      </c>
      <c r="G247" s="333"/>
      <c r="H247" s="333" t="s">
        <v>184</v>
      </c>
      <c r="I247" s="348">
        <v>271</v>
      </c>
      <c r="J247" s="348">
        <v>271</v>
      </c>
      <c r="K247" s="349">
        <v>1</v>
      </c>
      <c r="L247" s="348">
        <f t="shared" si="16"/>
        <v>271</v>
      </c>
    </row>
    <row r="248" spans="1:12" ht="28" customHeight="1" x14ac:dyDescent="0.35">
      <c r="A248" s="331"/>
      <c r="B248" s="332"/>
      <c r="C248" s="332"/>
      <c r="D248" s="332"/>
      <c r="E248" s="333" t="s">
        <v>138</v>
      </c>
      <c r="F248" s="333" t="s">
        <v>146</v>
      </c>
      <c r="G248" s="333"/>
      <c r="H248" s="333" t="s">
        <v>184</v>
      </c>
      <c r="I248" s="348">
        <v>203</v>
      </c>
      <c r="J248" s="348">
        <v>203</v>
      </c>
      <c r="K248" s="349">
        <v>1</v>
      </c>
      <c r="L248" s="348">
        <f t="shared" si="16"/>
        <v>203</v>
      </c>
    </row>
    <row r="249" spans="1:12" ht="28" customHeight="1" x14ac:dyDescent="0.35">
      <c r="A249" s="331"/>
      <c r="B249" s="332"/>
      <c r="C249" s="332"/>
      <c r="D249" s="332"/>
      <c r="E249" s="333" t="s">
        <v>138</v>
      </c>
      <c r="F249" s="333" t="s">
        <v>147</v>
      </c>
      <c r="G249" s="333"/>
      <c r="H249" s="333" t="s">
        <v>184</v>
      </c>
      <c r="I249" s="348">
        <v>135</v>
      </c>
      <c r="J249" s="348">
        <v>135</v>
      </c>
      <c r="K249" s="349">
        <v>1</v>
      </c>
      <c r="L249" s="348">
        <f t="shared" si="16"/>
        <v>135</v>
      </c>
    </row>
    <row r="250" spans="1:12" ht="28" customHeight="1" x14ac:dyDescent="0.35">
      <c r="A250" s="326" t="s">
        <v>225</v>
      </c>
      <c r="B250" s="327" t="s">
        <v>226</v>
      </c>
      <c r="C250" s="327" t="s">
        <v>137</v>
      </c>
      <c r="D250" s="327"/>
      <c r="E250" s="328"/>
      <c r="F250" s="328"/>
      <c r="G250" s="328"/>
      <c r="H250" s="328"/>
      <c r="I250" s="350"/>
      <c r="J250" s="350"/>
      <c r="K250" s="351"/>
      <c r="L250" s="350"/>
    </row>
    <row r="251" spans="1:12" ht="28" customHeight="1" x14ac:dyDescent="0.35">
      <c r="A251" s="331"/>
      <c r="B251" s="332"/>
      <c r="C251" s="332"/>
      <c r="D251" s="332"/>
      <c r="E251" s="333" t="s">
        <v>138</v>
      </c>
      <c r="F251" s="333" t="s">
        <v>139</v>
      </c>
      <c r="G251" s="333"/>
      <c r="H251" s="333" t="s">
        <v>140</v>
      </c>
      <c r="I251" s="348">
        <v>1036</v>
      </c>
      <c r="J251" s="348">
        <v>1036</v>
      </c>
      <c r="K251" s="349">
        <v>0.5</v>
      </c>
      <c r="L251" s="348">
        <f>ROUNDUP(J251*K251,0)</f>
        <v>518</v>
      </c>
    </row>
    <row r="252" spans="1:12" ht="28" customHeight="1" x14ac:dyDescent="0.35">
      <c r="A252" s="331"/>
      <c r="B252" s="332"/>
      <c r="C252" s="332"/>
      <c r="D252" s="332"/>
      <c r="E252" s="333" t="s">
        <v>138</v>
      </c>
      <c r="F252" s="333" t="s">
        <v>145</v>
      </c>
      <c r="G252" s="333"/>
      <c r="H252" s="333" t="s">
        <v>140</v>
      </c>
      <c r="I252" s="348">
        <v>46</v>
      </c>
      <c r="J252" s="348">
        <v>46</v>
      </c>
      <c r="K252" s="349">
        <v>0.5</v>
      </c>
      <c r="L252" s="348">
        <f>ROUNDUP(J252*K252,0)</f>
        <v>23</v>
      </c>
    </row>
    <row r="253" spans="1:12" ht="28" customHeight="1" x14ac:dyDescent="0.35">
      <c r="A253" s="331"/>
      <c r="B253" s="332"/>
      <c r="C253" s="332"/>
      <c r="D253" s="332"/>
      <c r="E253" s="333" t="s">
        <v>138</v>
      </c>
      <c r="F253" s="333" t="s">
        <v>146</v>
      </c>
      <c r="G253" s="333"/>
      <c r="H253" s="333" t="s">
        <v>140</v>
      </c>
      <c r="I253" s="348">
        <v>34</v>
      </c>
      <c r="J253" s="348">
        <v>34</v>
      </c>
      <c r="K253" s="349">
        <v>0.5</v>
      </c>
      <c r="L253" s="348">
        <f>ROUNDUP(J253*K253,0)</f>
        <v>17</v>
      </c>
    </row>
    <row r="254" spans="1:12" ht="28" customHeight="1" x14ac:dyDescent="0.35">
      <c r="A254" s="331"/>
      <c r="B254" s="332"/>
      <c r="C254" s="332"/>
      <c r="D254" s="332"/>
      <c r="E254" s="333" t="s">
        <v>138</v>
      </c>
      <c r="F254" s="333" t="s">
        <v>147</v>
      </c>
      <c r="G254" s="333"/>
      <c r="H254" s="333" t="s">
        <v>140</v>
      </c>
      <c r="I254" s="348">
        <v>23</v>
      </c>
      <c r="J254" s="348">
        <v>23</v>
      </c>
      <c r="K254" s="349">
        <v>0.5</v>
      </c>
      <c r="L254" s="348">
        <f>ROUNDUP(J254*K254,0)</f>
        <v>12</v>
      </c>
    </row>
    <row r="255" spans="1:12" ht="28" customHeight="1" x14ac:dyDescent="0.35">
      <c r="A255" s="326" t="s">
        <v>225</v>
      </c>
      <c r="B255" s="327" t="s">
        <v>226</v>
      </c>
      <c r="C255" s="327" t="s">
        <v>137</v>
      </c>
      <c r="D255" s="327"/>
      <c r="E255" s="328"/>
      <c r="F255" s="328"/>
      <c r="G255" s="328"/>
      <c r="H255" s="328"/>
      <c r="I255" s="350"/>
      <c r="J255" s="350"/>
      <c r="K255" s="351"/>
      <c r="L255" s="350"/>
    </row>
    <row r="256" spans="1:12" ht="28" customHeight="1" x14ac:dyDescent="0.35">
      <c r="A256" s="331"/>
      <c r="B256" s="332"/>
      <c r="C256" s="332"/>
      <c r="D256" s="332"/>
      <c r="E256" s="333" t="s">
        <v>138</v>
      </c>
      <c r="F256" s="333" t="s">
        <v>139</v>
      </c>
      <c r="G256" s="333"/>
      <c r="H256" s="333" t="s">
        <v>140</v>
      </c>
      <c r="I256" s="348">
        <v>1036</v>
      </c>
      <c r="J256" s="348">
        <v>1036</v>
      </c>
      <c r="K256" s="349">
        <v>0.5</v>
      </c>
      <c r="L256" s="348">
        <f>ROUNDUP(J256*K256,0)</f>
        <v>518</v>
      </c>
    </row>
    <row r="257" spans="1:12" ht="28" customHeight="1" x14ac:dyDescent="0.35">
      <c r="A257" s="331"/>
      <c r="B257" s="332"/>
      <c r="C257" s="332"/>
      <c r="D257" s="332"/>
      <c r="E257" s="333" t="s">
        <v>138</v>
      </c>
      <c r="F257" s="333" t="s">
        <v>145</v>
      </c>
      <c r="G257" s="333"/>
      <c r="H257" s="333" t="s">
        <v>140</v>
      </c>
      <c r="I257" s="348">
        <v>46</v>
      </c>
      <c r="J257" s="348">
        <v>46</v>
      </c>
      <c r="K257" s="349">
        <v>0.5</v>
      </c>
      <c r="L257" s="348">
        <f>ROUNDUP(J257*K257,0)</f>
        <v>23</v>
      </c>
    </row>
    <row r="258" spans="1:12" ht="28" customHeight="1" x14ac:dyDescent="0.35">
      <c r="A258" s="331"/>
      <c r="B258" s="332"/>
      <c r="C258" s="332"/>
      <c r="D258" s="332"/>
      <c r="E258" s="333" t="s">
        <v>138</v>
      </c>
      <c r="F258" s="333" t="s">
        <v>146</v>
      </c>
      <c r="G258" s="333"/>
      <c r="H258" s="333" t="s">
        <v>140</v>
      </c>
      <c r="I258" s="348">
        <v>34</v>
      </c>
      <c r="J258" s="348">
        <v>34</v>
      </c>
      <c r="K258" s="349">
        <v>0.5</v>
      </c>
      <c r="L258" s="348">
        <f>ROUNDUP(J258*K258,0)</f>
        <v>17</v>
      </c>
    </row>
    <row r="259" spans="1:12" ht="28" customHeight="1" x14ac:dyDescent="0.35">
      <c r="A259" s="331"/>
      <c r="B259" s="332"/>
      <c r="C259" s="332"/>
      <c r="D259" s="332"/>
      <c r="E259" s="333" t="s">
        <v>138</v>
      </c>
      <c r="F259" s="333" t="s">
        <v>147</v>
      </c>
      <c r="G259" s="333"/>
      <c r="H259" s="333" t="s">
        <v>140</v>
      </c>
      <c r="I259" s="348">
        <v>23</v>
      </c>
      <c r="J259" s="348">
        <v>23</v>
      </c>
      <c r="K259" s="349">
        <v>0.5</v>
      </c>
      <c r="L259" s="348">
        <f>ROUNDUP(J259*K259,0)</f>
        <v>12</v>
      </c>
    </row>
    <row r="260" spans="1:12" ht="28" customHeight="1" x14ac:dyDescent="0.35">
      <c r="A260" s="326" t="s">
        <v>298</v>
      </c>
      <c r="B260" s="327" t="s">
        <v>227</v>
      </c>
      <c r="C260" s="327" t="s">
        <v>228</v>
      </c>
      <c r="D260" s="327"/>
      <c r="E260" s="328"/>
      <c r="F260" s="328"/>
      <c r="G260" s="328"/>
      <c r="H260" s="328"/>
      <c r="I260" s="350"/>
      <c r="J260" s="350"/>
      <c r="K260" s="351"/>
      <c r="L260" s="350"/>
    </row>
    <row r="261" spans="1:12" ht="28" customHeight="1" x14ac:dyDescent="0.35">
      <c r="A261" s="331"/>
      <c r="B261" s="332"/>
      <c r="C261" s="332"/>
      <c r="D261" s="332"/>
      <c r="E261" s="333" t="s">
        <v>156</v>
      </c>
      <c r="F261" s="333" t="s">
        <v>139</v>
      </c>
      <c r="G261" s="333"/>
      <c r="H261" s="333" t="s">
        <v>140</v>
      </c>
      <c r="I261" s="348">
        <v>2782</v>
      </c>
      <c r="J261" s="348">
        <v>2782</v>
      </c>
      <c r="K261" s="349">
        <v>1.5</v>
      </c>
      <c r="L261" s="348">
        <f>ROUNDUP(J261*K261,0)</f>
        <v>4173</v>
      </c>
    </row>
    <row r="262" spans="1:12" ht="28" customHeight="1" x14ac:dyDescent="0.35">
      <c r="A262" s="326" t="s">
        <v>299</v>
      </c>
      <c r="B262" s="327" t="s">
        <v>227</v>
      </c>
      <c r="C262" s="327" t="s">
        <v>228</v>
      </c>
      <c r="D262" s="327"/>
      <c r="E262" s="328"/>
      <c r="F262" s="328"/>
      <c r="G262" s="328"/>
      <c r="H262" s="328"/>
      <c r="I262" s="350"/>
      <c r="J262" s="350"/>
      <c r="K262" s="351"/>
      <c r="L262" s="350"/>
    </row>
    <row r="263" spans="1:12" ht="28" customHeight="1" x14ac:dyDescent="0.35">
      <c r="A263" s="331"/>
      <c r="B263" s="332"/>
      <c r="C263" s="332"/>
      <c r="D263" s="332"/>
      <c r="E263" s="333" t="s">
        <v>156</v>
      </c>
      <c r="F263" s="333" t="s">
        <v>139</v>
      </c>
      <c r="G263" s="333"/>
      <c r="H263" s="333" t="s">
        <v>140</v>
      </c>
      <c r="I263" s="348">
        <v>7800</v>
      </c>
      <c r="J263" s="348">
        <v>7800</v>
      </c>
      <c r="K263" s="349">
        <v>1.5</v>
      </c>
      <c r="L263" s="348">
        <f>ROUNDUP(J263*K263,0)</f>
        <v>11700</v>
      </c>
    </row>
    <row r="264" spans="1:12" ht="37" customHeight="1" x14ac:dyDescent="0.35">
      <c r="A264" s="326" t="s">
        <v>229</v>
      </c>
      <c r="B264" s="327" t="s">
        <v>230</v>
      </c>
      <c r="C264" s="327" t="s">
        <v>231</v>
      </c>
      <c r="D264" s="327"/>
      <c r="E264" s="328"/>
      <c r="F264" s="328"/>
      <c r="G264" s="328"/>
      <c r="H264" s="328"/>
      <c r="I264" s="350"/>
      <c r="J264" s="350"/>
      <c r="K264" s="351"/>
      <c r="L264" s="350"/>
    </row>
    <row r="265" spans="1:12" ht="28" customHeight="1" x14ac:dyDescent="0.35">
      <c r="A265" s="331"/>
      <c r="B265" s="332"/>
      <c r="C265" s="332"/>
      <c r="D265" s="332"/>
      <c r="E265" s="333" t="s">
        <v>138</v>
      </c>
      <c r="F265" s="333" t="s">
        <v>139</v>
      </c>
      <c r="G265" s="333"/>
      <c r="H265" s="333" t="s">
        <v>140</v>
      </c>
      <c r="I265" s="348">
        <v>5887</v>
      </c>
      <c r="J265" s="348">
        <v>5887</v>
      </c>
      <c r="K265" s="349">
        <v>0.25</v>
      </c>
      <c r="L265" s="348">
        <f>ROUNDUP(J265*K265,0)</f>
        <v>1472</v>
      </c>
    </row>
    <row r="266" spans="1:12" ht="28" customHeight="1" x14ac:dyDescent="0.35">
      <c r="A266" s="331"/>
      <c r="B266" s="332"/>
      <c r="C266" s="332"/>
      <c r="D266" s="332"/>
      <c r="E266" s="333" t="s">
        <v>138</v>
      </c>
      <c r="F266" s="333" t="s">
        <v>145</v>
      </c>
      <c r="G266" s="333"/>
      <c r="H266" s="333" t="s">
        <v>140</v>
      </c>
      <c r="I266" s="348">
        <v>317</v>
      </c>
      <c r="J266" s="348">
        <v>317</v>
      </c>
      <c r="K266" s="349">
        <v>0.25</v>
      </c>
      <c r="L266" s="348">
        <f>ROUNDUP(J266*K266,0)</f>
        <v>80</v>
      </c>
    </row>
    <row r="267" spans="1:12" ht="28" customHeight="1" x14ac:dyDescent="0.35">
      <c r="A267" s="331"/>
      <c r="B267" s="332"/>
      <c r="C267" s="332"/>
      <c r="D267" s="332"/>
      <c r="E267" s="333" t="s">
        <v>138</v>
      </c>
      <c r="F267" s="333" t="s">
        <v>146</v>
      </c>
      <c r="G267" s="333"/>
      <c r="H267" s="333" t="s">
        <v>140</v>
      </c>
      <c r="I267" s="348">
        <v>127</v>
      </c>
      <c r="J267" s="348">
        <v>127</v>
      </c>
      <c r="K267" s="349">
        <v>0.25</v>
      </c>
      <c r="L267" s="348">
        <f>ROUNDUP(J267*K267,0)</f>
        <v>32</v>
      </c>
    </row>
    <row r="268" spans="1:12" ht="28" customHeight="1" x14ac:dyDescent="0.35">
      <c r="A268" s="326" t="s">
        <v>300</v>
      </c>
      <c r="B268" s="327" t="s">
        <v>232</v>
      </c>
      <c r="C268" s="327" t="s">
        <v>233</v>
      </c>
      <c r="D268" s="327"/>
      <c r="E268" s="328"/>
      <c r="F268" s="328"/>
      <c r="G268" s="328"/>
      <c r="H268" s="328"/>
      <c r="I268" s="350"/>
      <c r="J268" s="350"/>
      <c r="K268" s="351"/>
      <c r="L268" s="350"/>
    </row>
    <row r="269" spans="1:12" ht="28" customHeight="1" x14ac:dyDescent="0.35">
      <c r="A269" s="331"/>
      <c r="B269" s="332"/>
      <c r="C269" s="332"/>
      <c r="D269" s="332"/>
      <c r="E269" s="333" t="s">
        <v>138</v>
      </c>
      <c r="F269" s="333" t="s">
        <v>139</v>
      </c>
      <c r="G269" s="333"/>
      <c r="H269" s="333" t="s">
        <v>140</v>
      </c>
      <c r="I269" s="348">
        <v>2528</v>
      </c>
      <c r="J269" s="348">
        <v>2528</v>
      </c>
      <c r="K269" s="349">
        <v>0.25</v>
      </c>
      <c r="L269" s="348">
        <f>ROUNDUP(J269*K269,0)</f>
        <v>632</v>
      </c>
    </row>
    <row r="270" spans="1:12" ht="28" customHeight="1" x14ac:dyDescent="0.35">
      <c r="A270" s="331"/>
      <c r="B270" s="332"/>
      <c r="C270" s="332"/>
      <c r="D270" s="332"/>
      <c r="E270" s="333" t="s">
        <v>138</v>
      </c>
      <c r="F270" s="333" t="s">
        <v>145</v>
      </c>
      <c r="G270" s="333"/>
      <c r="H270" s="333" t="s">
        <v>140</v>
      </c>
      <c r="I270" s="348">
        <v>136</v>
      </c>
      <c r="J270" s="348">
        <v>136</v>
      </c>
      <c r="K270" s="349">
        <v>0.25</v>
      </c>
      <c r="L270" s="348">
        <f>ROUNDUP(J270*K270,0)</f>
        <v>34</v>
      </c>
    </row>
    <row r="271" spans="1:12" ht="28" customHeight="1" x14ac:dyDescent="0.35">
      <c r="A271" s="331"/>
      <c r="B271" s="332"/>
      <c r="C271" s="332"/>
      <c r="D271" s="332"/>
      <c r="E271" s="333" t="s">
        <v>138</v>
      </c>
      <c r="F271" s="333" t="s">
        <v>146</v>
      </c>
      <c r="G271" s="333"/>
      <c r="H271" s="333" t="s">
        <v>140</v>
      </c>
      <c r="I271" s="348">
        <v>54</v>
      </c>
      <c r="J271" s="348">
        <v>54</v>
      </c>
      <c r="K271" s="349">
        <v>0.25</v>
      </c>
      <c r="L271" s="348">
        <f>ROUNDUP(J271*K271,0)</f>
        <v>14</v>
      </c>
    </row>
    <row r="272" spans="1:12" ht="43" customHeight="1" x14ac:dyDescent="0.35">
      <c r="A272" s="326" t="s">
        <v>234</v>
      </c>
      <c r="B272" s="327" t="s">
        <v>235</v>
      </c>
      <c r="C272" s="327" t="s">
        <v>233</v>
      </c>
      <c r="D272" s="327"/>
      <c r="E272" s="328"/>
      <c r="F272" s="328"/>
      <c r="G272" s="328"/>
      <c r="H272" s="328"/>
      <c r="I272" s="350"/>
      <c r="J272" s="350"/>
      <c r="K272" s="351"/>
      <c r="L272" s="350"/>
    </row>
    <row r="273" spans="1:12" ht="28" customHeight="1" x14ac:dyDescent="0.35">
      <c r="A273" s="331"/>
      <c r="B273" s="332"/>
      <c r="C273" s="332"/>
      <c r="D273" s="332"/>
      <c r="E273" s="333" t="s">
        <v>156</v>
      </c>
      <c r="F273" s="333" t="s">
        <v>139</v>
      </c>
      <c r="G273" s="333"/>
      <c r="H273" s="333" t="s">
        <v>140</v>
      </c>
      <c r="I273" s="348">
        <v>5887</v>
      </c>
      <c r="J273" s="348">
        <v>5887</v>
      </c>
      <c r="K273" s="349">
        <v>0.25</v>
      </c>
      <c r="L273" s="348">
        <f>ROUNDUP(J273*K273,0)</f>
        <v>1472</v>
      </c>
    </row>
    <row r="274" spans="1:12" ht="28" customHeight="1" x14ac:dyDescent="0.35">
      <c r="A274" s="331"/>
      <c r="B274" s="332"/>
      <c r="C274" s="332"/>
      <c r="D274" s="332"/>
      <c r="E274" s="333" t="s">
        <v>156</v>
      </c>
      <c r="F274" s="333" t="s">
        <v>145</v>
      </c>
      <c r="G274" s="333"/>
      <c r="H274" s="333" t="s">
        <v>140</v>
      </c>
      <c r="I274" s="348">
        <v>317</v>
      </c>
      <c r="J274" s="348">
        <v>317</v>
      </c>
      <c r="K274" s="349">
        <v>0.25</v>
      </c>
      <c r="L274" s="348">
        <f>ROUNDUP(J274*K274,0)</f>
        <v>80</v>
      </c>
    </row>
    <row r="275" spans="1:12" ht="28" customHeight="1" x14ac:dyDescent="0.35">
      <c r="A275" s="331"/>
      <c r="B275" s="332"/>
      <c r="C275" s="332"/>
      <c r="D275" s="332"/>
      <c r="E275" s="333" t="s">
        <v>156</v>
      </c>
      <c r="F275" s="333" t="s">
        <v>146</v>
      </c>
      <c r="G275" s="333"/>
      <c r="H275" s="333" t="s">
        <v>140</v>
      </c>
      <c r="I275" s="348">
        <v>127</v>
      </c>
      <c r="J275" s="348">
        <v>127</v>
      </c>
      <c r="K275" s="349">
        <v>0.25</v>
      </c>
      <c r="L275" s="348">
        <f>ROUNDUP(J275*K275,0)</f>
        <v>32</v>
      </c>
    </row>
    <row r="276" spans="1:12" ht="28" customHeight="1" x14ac:dyDescent="0.35">
      <c r="A276" s="326" t="s">
        <v>236</v>
      </c>
      <c r="B276" s="327" t="s">
        <v>235</v>
      </c>
      <c r="C276" s="327" t="s">
        <v>233</v>
      </c>
      <c r="D276" s="327"/>
      <c r="E276" s="328"/>
      <c r="F276" s="328"/>
      <c r="G276" s="328"/>
      <c r="H276" s="328"/>
      <c r="I276" s="350"/>
      <c r="J276" s="350"/>
      <c r="K276" s="351"/>
      <c r="L276" s="350"/>
    </row>
    <row r="277" spans="1:12" ht="28" customHeight="1" x14ac:dyDescent="0.35">
      <c r="A277" s="331"/>
      <c r="B277" s="332"/>
      <c r="C277" s="332"/>
      <c r="D277" s="332"/>
      <c r="E277" s="333" t="s">
        <v>156</v>
      </c>
      <c r="F277" s="333" t="s">
        <v>139</v>
      </c>
      <c r="G277" s="333"/>
      <c r="H277" s="333" t="s">
        <v>140</v>
      </c>
      <c r="I277" s="348">
        <v>5887</v>
      </c>
      <c r="J277" s="348">
        <v>5887</v>
      </c>
      <c r="K277" s="349">
        <v>0.25</v>
      </c>
      <c r="L277" s="348">
        <f>ROUNDUP(J277*K277,0)</f>
        <v>1472</v>
      </c>
    </row>
    <row r="278" spans="1:12" ht="28" customHeight="1" x14ac:dyDescent="0.35">
      <c r="A278" s="331"/>
      <c r="B278" s="332"/>
      <c r="C278" s="332"/>
      <c r="D278" s="332"/>
      <c r="E278" s="333" t="s">
        <v>156</v>
      </c>
      <c r="F278" s="333" t="s">
        <v>145</v>
      </c>
      <c r="G278" s="333"/>
      <c r="H278" s="333" t="s">
        <v>140</v>
      </c>
      <c r="I278" s="348">
        <v>317</v>
      </c>
      <c r="J278" s="348">
        <v>317</v>
      </c>
      <c r="K278" s="349">
        <v>0.25</v>
      </c>
      <c r="L278" s="348">
        <f>ROUNDUP(J278*K278,0)</f>
        <v>80</v>
      </c>
    </row>
    <row r="279" spans="1:12" ht="28" customHeight="1" x14ac:dyDescent="0.35">
      <c r="A279" s="331"/>
      <c r="B279" s="332"/>
      <c r="C279" s="332"/>
      <c r="D279" s="332"/>
      <c r="E279" s="333" t="s">
        <v>156</v>
      </c>
      <c r="F279" s="333" t="s">
        <v>146</v>
      </c>
      <c r="G279" s="333"/>
      <c r="H279" s="333" t="s">
        <v>140</v>
      </c>
      <c r="I279" s="348">
        <v>127</v>
      </c>
      <c r="J279" s="348">
        <v>127</v>
      </c>
      <c r="K279" s="349">
        <v>0.25</v>
      </c>
      <c r="L279" s="348">
        <f>ROUNDUP(J279*K279,0)</f>
        <v>32</v>
      </c>
    </row>
    <row r="280" spans="1:12" ht="28" customHeight="1" x14ac:dyDescent="0.35">
      <c r="A280" s="326" t="s">
        <v>237</v>
      </c>
      <c r="B280" s="327" t="s">
        <v>235</v>
      </c>
      <c r="C280" s="327" t="s">
        <v>233</v>
      </c>
      <c r="D280" s="327"/>
      <c r="E280" s="328"/>
      <c r="F280" s="328"/>
      <c r="G280" s="328"/>
      <c r="H280" s="328"/>
      <c r="I280" s="350"/>
      <c r="J280" s="350"/>
      <c r="K280" s="351"/>
      <c r="L280" s="350"/>
    </row>
    <row r="281" spans="1:12" ht="28" customHeight="1" x14ac:dyDescent="0.35">
      <c r="A281" s="331"/>
      <c r="B281" s="332"/>
      <c r="C281" s="332"/>
      <c r="D281" s="332"/>
      <c r="E281" s="333" t="s">
        <v>156</v>
      </c>
      <c r="F281" s="333" t="s">
        <v>139</v>
      </c>
      <c r="G281" s="333"/>
      <c r="H281" s="333" t="s">
        <v>140</v>
      </c>
      <c r="I281" s="348">
        <v>6901</v>
      </c>
      <c r="J281" s="348">
        <v>6901</v>
      </c>
      <c r="K281" s="349">
        <v>0.25</v>
      </c>
      <c r="L281" s="348">
        <f>ROUNDUP(J281*K281,0)</f>
        <v>1726</v>
      </c>
    </row>
    <row r="282" spans="1:12" ht="28" customHeight="1" x14ac:dyDescent="0.35">
      <c r="A282" s="331"/>
      <c r="B282" s="332"/>
      <c r="C282" s="332"/>
      <c r="D282" s="332"/>
      <c r="E282" s="333" t="s">
        <v>156</v>
      </c>
      <c r="F282" s="333" t="s">
        <v>145</v>
      </c>
      <c r="G282" s="333"/>
      <c r="H282" s="333" t="s">
        <v>140</v>
      </c>
      <c r="I282" s="348">
        <v>371</v>
      </c>
      <c r="J282" s="348">
        <v>371</v>
      </c>
      <c r="K282" s="349">
        <v>0.25</v>
      </c>
      <c r="L282" s="348">
        <f>ROUNDUP(J282*K282,0)</f>
        <v>93</v>
      </c>
    </row>
    <row r="283" spans="1:12" ht="28" customHeight="1" x14ac:dyDescent="0.35">
      <c r="A283" s="331"/>
      <c r="B283" s="332"/>
      <c r="C283" s="332"/>
      <c r="D283" s="332"/>
      <c r="E283" s="333" t="s">
        <v>156</v>
      </c>
      <c r="F283" s="333" t="s">
        <v>146</v>
      </c>
      <c r="G283" s="333"/>
      <c r="H283" s="333" t="s">
        <v>140</v>
      </c>
      <c r="I283" s="348">
        <v>148</v>
      </c>
      <c r="J283" s="348">
        <v>148</v>
      </c>
      <c r="K283" s="349">
        <v>0.25</v>
      </c>
      <c r="L283" s="348">
        <f>ROUNDUP(J283*K283,0)</f>
        <v>37</v>
      </c>
    </row>
    <row r="284" spans="1:12" ht="28" customHeight="1" x14ac:dyDescent="0.35">
      <c r="A284" s="326" t="s">
        <v>238</v>
      </c>
      <c r="B284" s="327" t="s">
        <v>239</v>
      </c>
      <c r="C284" s="327" t="s">
        <v>137</v>
      </c>
      <c r="D284" s="327"/>
      <c r="E284" s="328"/>
      <c r="F284" s="328"/>
      <c r="G284" s="328"/>
      <c r="H284" s="328"/>
      <c r="I284" s="350"/>
      <c r="J284" s="350"/>
      <c r="K284" s="351"/>
      <c r="L284" s="350"/>
    </row>
    <row r="285" spans="1:12" ht="28" customHeight="1" x14ac:dyDescent="0.35">
      <c r="A285" s="331"/>
      <c r="B285" s="332"/>
      <c r="C285" s="332"/>
      <c r="D285" s="332"/>
      <c r="E285" s="333" t="s">
        <v>138</v>
      </c>
      <c r="F285" s="333" t="s">
        <v>139</v>
      </c>
      <c r="G285" s="333"/>
      <c r="H285" s="333" t="s">
        <v>140</v>
      </c>
      <c r="I285" s="348">
        <v>1</v>
      </c>
      <c r="J285" s="348">
        <v>1</v>
      </c>
      <c r="K285" s="349">
        <v>0.25</v>
      </c>
      <c r="L285" s="348">
        <v>1</v>
      </c>
    </row>
    <row r="286" spans="1:12" ht="28" customHeight="1" x14ac:dyDescent="0.35">
      <c r="A286" s="326" t="s">
        <v>240</v>
      </c>
      <c r="B286" s="327" t="s">
        <v>239</v>
      </c>
      <c r="C286" s="327" t="s">
        <v>137</v>
      </c>
      <c r="D286" s="327"/>
      <c r="E286" s="328"/>
      <c r="F286" s="328"/>
      <c r="G286" s="328"/>
      <c r="H286" s="328"/>
      <c r="I286" s="350"/>
      <c r="J286" s="350"/>
      <c r="K286" s="351"/>
      <c r="L286" s="350"/>
    </row>
    <row r="287" spans="1:12" ht="28" customHeight="1" x14ac:dyDescent="0.35">
      <c r="A287" s="331"/>
      <c r="B287" s="332"/>
      <c r="C287" s="332"/>
      <c r="D287" s="332"/>
      <c r="E287" s="333"/>
      <c r="F287" s="333" t="s">
        <v>139</v>
      </c>
      <c r="G287" s="333"/>
      <c r="H287" s="333" t="s">
        <v>140</v>
      </c>
      <c r="I287" s="348">
        <v>1</v>
      </c>
      <c r="J287" s="348">
        <v>1</v>
      </c>
      <c r="K287" s="349">
        <v>0.25</v>
      </c>
      <c r="L287" s="348">
        <v>1</v>
      </c>
    </row>
    <row r="288" spans="1:12" ht="28" customHeight="1" x14ac:dyDescent="0.35">
      <c r="A288" s="326" t="s">
        <v>241</v>
      </c>
      <c r="B288" s="327" t="s">
        <v>242</v>
      </c>
      <c r="C288" s="327" t="s">
        <v>137</v>
      </c>
      <c r="D288" s="327"/>
      <c r="E288" s="328"/>
      <c r="F288" s="328"/>
      <c r="G288" s="328"/>
      <c r="H288" s="328"/>
      <c r="I288" s="350"/>
      <c r="J288" s="350"/>
      <c r="K288" s="351"/>
      <c r="L288" s="350"/>
    </row>
    <row r="289" spans="1:12" ht="28" customHeight="1" x14ac:dyDescent="0.35">
      <c r="A289" s="331"/>
      <c r="B289" s="332"/>
      <c r="C289" s="332"/>
      <c r="D289" s="332"/>
      <c r="E289" s="333" t="s">
        <v>138</v>
      </c>
      <c r="F289" s="333" t="s">
        <v>139</v>
      </c>
      <c r="G289" s="333"/>
      <c r="H289" s="333" t="s">
        <v>140</v>
      </c>
      <c r="I289" s="348">
        <v>8701</v>
      </c>
      <c r="J289" s="348">
        <v>8701</v>
      </c>
      <c r="K289" s="349">
        <v>0.5</v>
      </c>
      <c r="L289" s="348">
        <f t="shared" ref="L289:L296" si="17">ROUNDUP(J289*K289,0)</f>
        <v>4351</v>
      </c>
    </row>
    <row r="290" spans="1:12" ht="28" customHeight="1" x14ac:dyDescent="0.35">
      <c r="A290" s="331"/>
      <c r="B290" s="332"/>
      <c r="C290" s="332"/>
      <c r="D290" s="332"/>
      <c r="E290" s="333" t="s">
        <v>138</v>
      </c>
      <c r="F290" s="333" t="s">
        <v>145</v>
      </c>
      <c r="G290" s="333"/>
      <c r="H290" s="333" t="s">
        <v>140</v>
      </c>
      <c r="I290" s="348">
        <v>382</v>
      </c>
      <c r="J290" s="348">
        <v>382</v>
      </c>
      <c r="K290" s="349">
        <v>0.5</v>
      </c>
      <c r="L290" s="348">
        <f t="shared" si="17"/>
        <v>191</v>
      </c>
    </row>
    <row r="291" spans="1:12" ht="28" customHeight="1" x14ac:dyDescent="0.35">
      <c r="A291" s="331"/>
      <c r="B291" s="332"/>
      <c r="C291" s="332"/>
      <c r="D291" s="332"/>
      <c r="E291" s="333" t="s">
        <v>138</v>
      </c>
      <c r="F291" s="333" t="s">
        <v>146</v>
      </c>
      <c r="G291" s="333"/>
      <c r="H291" s="333" t="s">
        <v>140</v>
      </c>
      <c r="I291" s="348">
        <v>287</v>
      </c>
      <c r="J291" s="348">
        <v>287</v>
      </c>
      <c r="K291" s="349">
        <v>0.5</v>
      </c>
      <c r="L291" s="348">
        <f t="shared" si="17"/>
        <v>144</v>
      </c>
    </row>
    <row r="292" spans="1:12" ht="28" customHeight="1" x14ac:dyDescent="0.35">
      <c r="A292" s="331"/>
      <c r="B292" s="332"/>
      <c r="C292" s="332"/>
      <c r="D292" s="332"/>
      <c r="E292" s="333" t="s">
        <v>138</v>
      </c>
      <c r="F292" s="333" t="s">
        <v>147</v>
      </c>
      <c r="G292" s="333"/>
      <c r="H292" s="333" t="s">
        <v>140</v>
      </c>
      <c r="I292" s="348">
        <v>191</v>
      </c>
      <c r="J292" s="348">
        <v>191</v>
      </c>
      <c r="K292" s="349">
        <v>0.5</v>
      </c>
      <c r="L292" s="348">
        <f t="shared" si="17"/>
        <v>96</v>
      </c>
    </row>
    <row r="293" spans="1:12" ht="28" customHeight="1" x14ac:dyDescent="0.35">
      <c r="A293" s="331"/>
      <c r="B293" s="332"/>
      <c r="C293" s="332"/>
      <c r="D293" s="332"/>
      <c r="E293" s="333" t="s">
        <v>138</v>
      </c>
      <c r="F293" s="333" t="s">
        <v>139</v>
      </c>
      <c r="G293" s="333"/>
      <c r="H293" s="333" t="s">
        <v>184</v>
      </c>
      <c r="I293" s="348">
        <v>8701</v>
      </c>
      <c r="J293" s="348">
        <v>8701</v>
      </c>
      <c r="K293" s="349">
        <v>0.25</v>
      </c>
      <c r="L293" s="348">
        <f t="shared" si="17"/>
        <v>2176</v>
      </c>
    </row>
    <row r="294" spans="1:12" ht="28" customHeight="1" x14ac:dyDescent="0.35">
      <c r="A294" s="331"/>
      <c r="B294" s="332"/>
      <c r="C294" s="332"/>
      <c r="D294" s="332"/>
      <c r="E294" s="333" t="s">
        <v>138</v>
      </c>
      <c r="F294" s="333" t="s">
        <v>145</v>
      </c>
      <c r="G294" s="333"/>
      <c r="H294" s="333" t="s">
        <v>184</v>
      </c>
      <c r="I294" s="348">
        <v>382</v>
      </c>
      <c r="J294" s="348">
        <v>382</v>
      </c>
      <c r="K294" s="349">
        <v>0.25</v>
      </c>
      <c r="L294" s="348">
        <f t="shared" si="17"/>
        <v>96</v>
      </c>
    </row>
    <row r="295" spans="1:12" ht="28" customHeight="1" x14ac:dyDescent="0.35">
      <c r="A295" s="331"/>
      <c r="B295" s="332"/>
      <c r="C295" s="332"/>
      <c r="D295" s="332"/>
      <c r="E295" s="333" t="s">
        <v>138</v>
      </c>
      <c r="F295" s="333" t="s">
        <v>146</v>
      </c>
      <c r="G295" s="333"/>
      <c r="H295" s="333" t="s">
        <v>184</v>
      </c>
      <c r="I295" s="348">
        <v>287</v>
      </c>
      <c r="J295" s="348">
        <v>287</v>
      </c>
      <c r="K295" s="349">
        <v>0.25</v>
      </c>
      <c r="L295" s="348">
        <f t="shared" si="17"/>
        <v>72</v>
      </c>
    </row>
    <row r="296" spans="1:12" ht="28" customHeight="1" x14ac:dyDescent="0.35">
      <c r="A296" s="331"/>
      <c r="B296" s="332"/>
      <c r="C296" s="332"/>
      <c r="D296" s="332"/>
      <c r="E296" s="333" t="s">
        <v>138</v>
      </c>
      <c r="F296" s="333" t="s">
        <v>147</v>
      </c>
      <c r="G296" s="333"/>
      <c r="H296" s="333" t="s">
        <v>184</v>
      </c>
      <c r="I296" s="348">
        <v>191</v>
      </c>
      <c r="J296" s="348">
        <v>191</v>
      </c>
      <c r="K296" s="349">
        <v>0.25</v>
      </c>
      <c r="L296" s="348">
        <f t="shared" si="17"/>
        <v>48</v>
      </c>
    </row>
    <row r="297" spans="1:12" ht="28" customHeight="1" x14ac:dyDescent="0.35">
      <c r="A297" s="326" t="s">
        <v>243</v>
      </c>
      <c r="B297" s="327" t="s">
        <v>244</v>
      </c>
      <c r="C297" s="327" t="s">
        <v>245</v>
      </c>
      <c r="D297" s="327"/>
      <c r="E297" s="328"/>
      <c r="F297" s="328"/>
      <c r="G297" s="328"/>
      <c r="H297" s="328"/>
      <c r="I297" s="350"/>
      <c r="J297" s="350"/>
      <c r="K297" s="351"/>
      <c r="L297" s="350"/>
    </row>
    <row r="298" spans="1:12" ht="28" customHeight="1" x14ac:dyDescent="0.35">
      <c r="A298" s="331"/>
      <c r="B298" s="332"/>
      <c r="C298" s="332"/>
      <c r="D298" s="332"/>
      <c r="E298" s="333" t="s">
        <v>156</v>
      </c>
      <c r="F298" s="333" t="s">
        <v>139</v>
      </c>
      <c r="G298" s="333"/>
      <c r="H298" s="333" t="s">
        <v>140</v>
      </c>
      <c r="I298" s="348">
        <v>8701</v>
      </c>
      <c r="J298" s="348">
        <v>8701</v>
      </c>
      <c r="K298" s="349">
        <v>1</v>
      </c>
      <c r="L298" s="348">
        <f t="shared" ref="L298:L305" si="18">ROUNDUP(J298*K298,0)</f>
        <v>8701</v>
      </c>
    </row>
    <row r="299" spans="1:12" ht="28" customHeight="1" x14ac:dyDescent="0.35">
      <c r="A299" s="331"/>
      <c r="B299" s="332"/>
      <c r="C299" s="332"/>
      <c r="D299" s="332"/>
      <c r="E299" s="333" t="s">
        <v>156</v>
      </c>
      <c r="F299" s="333" t="s">
        <v>145</v>
      </c>
      <c r="G299" s="333"/>
      <c r="H299" s="333" t="s">
        <v>140</v>
      </c>
      <c r="I299" s="348">
        <v>382</v>
      </c>
      <c r="J299" s="348">
        <v>382</v>
      </c>
      <c r="K299" s="349">
        <v>1</v>
      </c>
      <c r="L299" s="348">
        <f t="shared" si="18"/>
        <v>382</v>
      </c>
    </row>
    <row r="300" spans="1:12" ht="28" customHeight="1" x14ac:dyDescent="0.35">
      <c r="A300" s="331"/>
      <c r="B300" s="332"/>
      <c r="C300" s="332"/>
      <c r="D300" s="332"/>
      <c r="E300" s="333" t="s">
        <v>156</v>
      </c>
      <c r="F300" s="333" t="s">
        <v>146</v>
      </c>
      <c r="G300" s="333"/>
      <c r="H300" s="333" t="s">
        <v>140</v>
      </c>
      <c r="I300" s="348">
        <v>287</v>
      </c>
      <c r="J300" s="348">
        <v>287</v>
      </c>
      <c r="K300" s="349">
        <v>1</v>
      </c>
      <c r="L300" s="348">
        <f t="shared" si="18"/>
        <v>287</v>
      </c>
    </row>
    <row r="301" spans="1:12" ht="28" customHeight="1" x14ac:dyDescent="0.35">
      <c r="A301" s="331"/>
      <c r="B301" s="332"/>
      <c r="C301" s="332"/>
      <c r="D301" s="332"/>
      <c r="E301" s="333" t="s">
        <v>156</v>
      </c>
      <c r="F301" s="333" t="s">
        <v>147</v>
      </c>
      <c r="G301" s="333"/>
      <c r="H301" s="333" t="s">
        <v>140</v>
      </c>
      <c r="I301" s="348">
        <v>191</v>
      </c>
      <c r="J301" s="348">
        <v>191</v>
      </c>
      <c r="K301" s="349">
        <v>1</v>
      </c>
      <c r="L301" s="348">
        <f t="shared" si="18"/>
        <v>191</v>
      </c>
    </row>
    <row r="302" spans="1:12" ht="28" customHeight="1" x14ac:dyDescent="0.35">
      <c r="A302" s="331"/>
      <c r="B302" s="332"/>
      <c r="C302" s="332"/>
      <c r="D302" s="332"/>
      <c r="E302" s="333" t="s">
        <v>156</v>
      </c>
      <c r="F302" s="333" t="s">
        <v>139</v>
      </c>
      <c r="G302" s="333"/>
      <c r="H302" s="333" t="s">
        <v>184</v>
      </c>
      <c r="I302" s="348">
        <v>8701</v>
      </c>
      <c r="J302" s="348">
        <v>8701</v>
      </c>
      <c r="K302" s="349">
        <v>0.5</v>
      </c>
      <c r="L302" s="348">
        <f t="shared" si="18"/>
        <v>4351</v>
      </c>
    </row>
    <row r="303" spans="1:12" ht="28" customHeight="1" x14ac:dyDescent="0.35">
      <c r="A303" s="331"/>
      <c r="B303" s="332"/>
      <c r="C303" s="332"/>
      <c r="D303" s="332"/>
      <c r="E303" s="333" t="s">
        <v>156</v>
      </c>
      <c r="F303" s="333" t="s">
        <v>145</v>
      </c>
      <c r="G303" s="333"/>
      <c r="H303" s="333" t="s">
        <v>184</v>
      </c>
      <c r="I303" s="348">
        <v>382</v>
      </c>
      <c r="J303" s="348">
        <v>382</v>
      </c>
      <c r="K303" s="349">
        <v>0.5</v>
      </c>
      <c r="L303" s="348">
        <f t="shared" si="18"/>
        <v>191</v>
      </c>
    </row>
    <row r="304" spans="1:12" ht="28" customHeight="1" x14ac:dyDescent="0.35">
      <c r="A304" s="331"/>
      <c r="B304" s="332"/>
      <c r="C304" s="332"/>
      <c r="D304" s="332"/>
      <c r="E304" s="333" t="s">
        <v>156</v>
      </c>
      <c r="F304" s="333" t="s">
        <v>146</v>
      </c>
      <c r="G304" s="333"/>
      <c r="H304" s="333" t="s">
        <v>184</v>
      </c>
      <c r="I304" s="348">
        <v>287</v>
      </c>
      <c r="J304" s="348">
        <v>287</v>
      </c>
      <c r="K304" s="349">
        <v>0.5</v>
      </c>
      <c r="L304" s="348">
        <f t="shared" si="18"/>
        <v>144</v>
      </c>
    </row>
    <row r="305" spans="1:12" ht="28" customHeight="1" x14ac:dyDescent="0.35">
      <c r="A305" s="331"/>
      <c r="B305" s="332"/>
      <c r="C305" s="332"/>
      <c r="D305" s="332"/>
      <c r="E305" s="333" t="s">
        <v>156</v>
      </c>
      <c r="F305" s="333" t="s">
        <v>147</v>
      </c>
      <c r="G305" s="333"/>
      <c r="H305" s="333" t="s">
        <v>184</v>
      </c>
      <c r="I305" s="348">
        <v>191</v>
      </c>
      <c r="J305" s="348">
        <v>191</v>
      </c>
      <c r="K305" s="349">
        <v>0.5</v>
      </c>
      <c r="L305" s="348">
        <f t="shared" si="18"/>
        <v>96</v>
      </c>
    </row>
    <row r="306" spans="1:12" ht="28" customHeight="1" x14ac:dyDescent="0.35">
      <c r="A306" s="326" t="s">
        <v>301</v>
      </c>
      <c r="B306" s="327" t="s">
        <v>244</v>
      </c>
      <c r="C306" s="327" t="s">
        <v>137</v>
      </c>
      <c r="D306" s="327"/>
      <c r="E306" s="328"/>
      <c r="F306" s="328"/>
      <c r="G306" s="328"/>
      <c r="H306" s="328"/>
      <c r="I306" s="350"/>
      <c r="J306" s="350"/>
      <c r="K306" s="351"/>
      <c r="L306" s="350"/>
    </row>
    <row r="307" spans="1:12" ht="28" customHeight="1" x14ac:dyDescent="0.35">
      <c r="A307" s="331"/>
      <c r="B307" s="332"/>
      <c r="C307" s="332"/>
      <c r="D307" s="332"/>
      <c r="E307" s="333" t="s">
        <v>156</v>
      </c>
      <c r="F307" s="333" t="s">
        <v>139</v>
      </c>
      <c r="G307" s="333" t="s">
        <v>144</v>
      </c>
      <c r="H307" s="333" t="s">
        <v>140</v>
      </c>
      <c r="I307" s="348">
        <v>286535</v>
      </c>
      <c r="J307" s="348">
        <v>286535</v>
      </c>
      <c r="K307" s="349">
        <v>7.0000000000000007E-2</v>
      </c>
      <c r="L307" s="348">
        <f t="shared" ref="L307:L314" si="19">ROUNDUP(J307*K307,0)</f>
        <v>20058</v>
      </c>
    </row>
    <row r="308" spans="1:12" ht="28" customHeight="1" x14ac:dyDescent="0.35">
      <c r="A308" s="331"/>
      <c r="B308" s="332"/>
      <c r="C308" s="332"/>
      <c r="D308" s="332"/>
      <c r="E308" s="333" t="s">
        <v>156</v>
      </c>
      <c r="F308" s="333" t="s">
        <v>145</v>
      </c>
      <c r="G308" s="333" t="s">
        <v>144</v>
      </c>
      <c r="H308" s="333" t="s">
        <v>140</v>
      </c>
      <c r="I308" s="348">
        <v>12595</v>
      </c>
      <c r="J308" s="348">
        <v>12595</v>
      </c>
      <c r="K308" s="349">
        <v>7.0000000000000007E-2</v>
      </c>
      <c r="L308" s="348">
        <f t="shared" si="19"/>
        <v>882</v>
      </c>
    </row>
    <row r="309" spans="1:12" ht="28" customHeight="1" x14ac:dyDescent="0.35">
      <c r="A309" s="331"/>
      <c r="B309" s="332"/>
      <c r="C309" s="332"/>
      <c r="D309" s="332"/>
      <c r="E309" s="333" t="s">
        <v>156</v>
      </c>
      <c r="F309" s="333" t="s">
        <v>146</v>
      </c>
      <c r="G309" s="333" t="s">
        <v>144</v>
      </c>
      <c r="H309" s="333" t="s">
        <v>140</v>
      </c>
      <c r="I309" s="348">
        <v>9446</v>
      </c>
      <c r="J309" s="348">
        <v>9446</v>
      </c>
      <c r="K309" s="349">
        <v>7.0000000000000007E-2</v>
      </c>
      <c r="L309" s="348">
        <f t="shared" si="19"/>
        <v>662</v>
      </c>
    </row>
    <row r="310" spans="1:12" ht="28" customHeight="1" x14ac:dyDescent="0.35">
      <c r="A310" s="331"/>
      <c r="B310" s="332"/>
      <c r="C310" s="332"/>
      <c r="D310" s="332"/>
      <c r="E310" s="333" t="s">
        <v>156</v>
      </c>
      <c r="F310" s="333" t="s">
        <v>147</v>
      </c>
      <c r="G310" s="333" t="s">
        <v>144</v>
      </c>
      <c r="H310" s="333" t="s">
        <v>140</v>
      </c>
      <c r="I310" s="348">
        <v>6297</v>
      </c>
      <c r="J310" s="348">
        <v>6297</v>
      </c>
      <c r="K310" s="349">
        <v>7.0000000000000007E-2</v>
      </c>
      <c r="L310" s="348">
        <f t="shared" si="19"/>
        <v>441</v>
      </c>
    </row>
    <row r="311" spans="1:12" ht="28" customHeight="1" x14ac:dyDescent="0.35">
      <c r="A311" s="331"/>
      <c r="B311" s="332"/>
      <c r="C311" s="332"/>
      <c r="D311" s="332"/>
      <c r="E311" s="333" t="s">
        <v>156</v>
      </c>
      <c r="F311" s="333" t="s">
        <v>139</v>
      </c>
      <c r="G311" s="333"/>
      <c r="H311" s="333" t="s">
        <v>184</v>
      </c>
      <c r="I311" s="348">
        <v>286535</v>
      </c>
      <c r="J311" s="348">
        <v>286535</v>
      </c>
      <c r="K311" s="349">
        <v>0.02</v>
      </c>
      <c r="L311" s="348">
        <f t="shared" si="19"/>
        <v>5731</v>
      </c>
    </row>
    <row r="312" spans="1:12" ht="28" customHeight="1" x14ac:dyDescent="0.35">
      <c r="A312" s="331"/>
      <c r="B312" s="332"/>
      <c r="C312" s="332"/>
      <c r="D312" s="332"/>
      <c r="E312" s="333" t="s">
        <v>156</v>
      </c>
      <c r="F312" s="333" t="s">
        <v>145</v>
      </c>
      <c r="G312" s="333"/>
      <c r="H312" s="333" t="s">
        <v>184</v>
      </c>
      <c r="I312" s="348">
        <v>12595</v>
      </c>
      <c r="J312" s="348">
        <v>12595</v>
      </c>
      <c r="K312" s="349">
        <v>0.02</v>
      </c>
      <c r="L312" s="348">
        <f t="shared" si="19"/>
        <v>252</v>
      </c>
    </row>
    <row r="313" spans="1:12" ht="28" customHeight="1" x14ac:dyDescent="0.35">
      <c r="A313" s="331"/>
      <c r="B313" s="332"/>
      <c r="C313" s="332"/>
      <c r="D313" s="332"/>
      <c r="E313" s="333" t="s">
        <v>156</v>
      </c>
      <c r="F313" s="333" t="s">
        <v>146</v>
      </c>
      <c r="G313" s="333"/>
      <c r="H313" s="333" t="s">
        <v>184</v>
      </c>
      <c r="I313" s="348">
        <v>9446</v>
      </c>
      <c r="J313" s="348">
        <v>9446</v>
      </c>
      <c r="K313" s="349">
        <v>0.02</v>
      </c>
      <c r="L313" s="348">
        <f t="shared" si="19"/>
        <v>189</v>
      </c>
    </row>
    <row r="314" spans="1:12" ht="28" customHeight="1" x14ac:dyDescent="0.35">
      <c r="A314" s="331"/>
      <c r="B314" s="332"/>
      <c r="C314" s="332"/>
      <c r="D314" s="332"/>
      <c r="E314" s="333" t="s">
        <v>156</v>
      </c>
      <c r="F314" s="333" t="s">
        <v>147</v>
      </c>
      <c r="G314" s="333"/>
      <c r="H314" s="333" t="s">
        <v>184</v>
      </c>
      <c r="I314" s="348">
        <v>6297</v>
      </c>
      <c r="J314" s="348">
        <v>6297</v>
      </c>
      <c r="K314" s="349">
        <v>0.02</v>
      </c>
      <c r="L314" s="348">
        <f t="shared" si="19"/>
        <v>126</v>
      </c>
    </row>
    <row r="315" spans="1:12" ht="28" customHeight="1" x14ac:dyDescent="0.35">
      <c r="A315" s="326" t="s">
        <v>246</v>
      </c>
      <c r="B315" s="327" t="s">
        <v>244</v>
      </c>
      <c r="C315" s="327" t="s">
        <v>137</v>
      </c>
      <c r="D315" s="327"/>
      <c r="E315" s="328"/>
      <c r="F315" s="328"/>
      <c r="G315" s="328"/>
      <c r="H315" s="328"/>
      <c r="I315" s="350"/>
      <c r="J315" s="350"/>
      <c r="K315" s="351"/>
      <c r="L315" s="350"/>
    </row>
    <row r="316" spans="1:12" ht="28" customHeight="1" x14ac:dyDescent="0.35">
      <c r="A316" s="331"/>
      <c r="B316" s="332"/>
      <c r="C316" s="332"/>
      <c r="D316" s="332"/>
      <c r="E316" s="333" t="s">
        <v>156</v>
      </c>
      <c r="F316" s="333" t="s">
        <v>139</v>
      </c>
      <c r="G316" s="333"/>
      <c r="H316" s="333" t="s">
        <v>140</v>
      </c>
      <c r="I316" s="348">
        <v>31837</v>
      </c>
      <c r="J316" s="348">
        <v>31837</v>
      </c>
      <c r="K316" s="349">
        <v>0.42</v>
      </c>
      <c r="L316" s="348">
        <f t="shared" ref="L316:L323" si="20">ROUNDUP(J316*K316,0)</f>
        <v>13372</v>
      </c>
    </row>
    <row r="317" spans="1:12" ht="28" customHeight="1" x14ac:dyDescent="0.35">
      <c r="A317" s="331"/>
      <c r="B317" s="332"/>
      <c r="C317" s="332"/>
      <c r="D317" s="332"/>
      <c r="E317" s="333" t="s">
        <v>156</v>
      </c>
      <c r="F317" s="333" t="s">
        <v>145</v>
      </c>
      <c r="G317" s="333"/>
      <c r="H317" s="333" t="s">
        <v>140</v>
      </c>
      <c r="I317" s="348">
        <v>1399</v>
      </c>
      <c r="J317" s="348">
        <v>1399</v>
      </c>
      <c r="K317" s="349">
        <v>0.42</v>
      </c>
      <c r="L317" s="348">
        <f t="shared" si="20"/>
        <v>588</v>
      </c>
    </row>
    <row r="318" spans="1:12" ht="28" customHeight="1" x14ac:dyDescent="0.35">
      <c r="A318" s="331"/>
      <c r="B318" s="332"/>
      <c r="C318" s="332"/>
      <c r="D318" s="332"/>
      <c r="E318" s="333" t="s">
        <v>156</v>
      </c>
      <c r="F318" s="333" t="s">
        <v>146</v>
      </c>
      <c r="G318" s="333"/>
      <c r="H318" s="333" t="s">
        <v>140</v>
      </c>
      <c r="I318" s="348">
        <v>1050</v>
      </c>
      <c r="J318" s="348">
        <v>1050</v>
      </c>
      <c r="K318" s="349">
        <v>0.42</v>
      </c>
      <c r="L318" s="348">
        <f t="shared" si="20"/>
        <v>441</v>
      </c>
    </row>
    <row r="319" spans="1:12" ht="28" customHeight="1" x14ac:dyDescent="0.35">
      <c r="A319" s="331"/>
      <c r="B319" s="332"/>
      <c r="C319" s="332"/>
      <c r="D319" s="332"/>
      <c r="E319" s="333" t="s">
        <v>156</v>
      </c>
      <c r="F319" s="333" t="s">
        <v>147</v>
      </c>
      <c r="G319" s="333"/>
      <c r="H319" s="333" t="s">
        <v>140</v>
      </c>
      <c r="I319" s="348">
        <v>700</v>
      </c>
      <c r="J319" s="348">
        <v>700</v>
      </c>
      <c r="K319" s="349">
        <v>0.42</v>
      </c>
      <c r="L319" s="348">
        <f t="shared" si="20"/>
        <v>294</v>
      </c>
    </row>
    <row r="320" spans="1:12" ht="28" customHeight="1" x14ac:dyDescent="0.35">
      <c r="A320" s="331"/>
      <c r="B320" s="332"/>
      <c r="C320" s="332"/>
      <c r="D320" s="332"/>
      <c r="E320" s="333" t="s">
        <v>156</v>
      </c>
      <c r="F320" s="333" t="s">
        <v>139</v>
      </c>
      <c r="G320" s="333"/>
      <c r="H320" s="333" t="s">
        <v>184</v>
      </c>
      <c r="I320" s="348">
        <v>31837</v>
      </c>
      <c r="J320" s="348">
        <v>31837</v>
      </c>
      <c r="K320" s="349">
        <v>8.3000000000000004E-2</v>
      </c>
      <c r="L320" s="348">
        <f t="shared" si="20"/>
        <v>2643</v>
      </c>
    </row>
    <row r="321" spans="1:12" ht="28" customHeight="1" x14ac:dyDescent="0.35">
      <c r="A321" s="331"/>
      <c r="B321" s="332"/>
      <c r="C321" s="332"/>
      <c r="D321" s="332"/>
      <c r="E321" s="333" t="s">
        <v>156</v>
      </c>
      <c r="F321" s="333" t="s">
        <v>145</v>
      </c>
      <c r="G321" s="333"/>
      <c r="H321" s="333" t="s">
        <v>184</v>
      </c>
      <c r="I321" s="348">
        <v>1399</v>
      </c>
      <c r="J321" s="348">
        <v>1399</v>
      </c>
      <c r="K321" s="349">
        <v>8.3000000000000004E-2</v>
      </c>
      <c r="L321" s="348">
        <f t="shared" si="20"/>
        <v>117</v>
      </c>
    </row>
    <row r="322" spans="1:12" ht="28" customHeight="1" x14ac:dyDescent="0.35">
      <c r="A322" s="331"/>
      <c r="B322" s="332"/>
      <c r="C322" s="332"/>
      <c r="D322" s="332"/>
      <c r="E322" s="333" t="s">
        <v>156</v>
      </c>
      <c r="F322" s="333" t="s">
        <v>146</v>
      </c>
      <c r="G322" s="333"/>
      <c r="H322" s="333" t="s">
        <v>184</v>
      </c>
      <c r="I322" s="348">
        <v>1050</v>
      </c>
      <c r="J322" s="348">
        <v>1050</v>
      </c>
      <c r="K322" s="349">
        <v>8.3000000000000004E-2</v>
      </c>
      <c r="L322" s="348">
        <f t="shared" si="20"/>
        <v>88</v>
      </c>
    </row>
    <row r="323" spans="1:12" ht="28" customHeight="1" x14ac:dyDescent="0.35">
      <c r="A323" s="331"/>
      <c r="B323" s="332"/>
      <c r="C323" s="332"/>
      <c r="D323" s="332"/>
      <c r="E323" s="333" t="s">
        <v>156</v>
      </c>
      <c r="F323" s="333" t="s">
        <v>147</v>
      </c>
      <c r="G323" s="333"/>
      <c r="H323" s="333" t="s">
        <v>184</v>
      </c>
      <c r="I323" s="348">
        <v>700</v>
      </c>
      <c r="J323" s="348">
        <v>700</v>
      </c>
      <c r="K323" s="349">
        <v>8.3000000000000004E-2</v>
      </c>
      <c r="L323" s="348">
        <f t="shared" si="20"/>
        <v>59</v>
      </c>
    </row>
    <row r="324" spans="1:12" ht="62.5" customHeight="1" x14ac:dyDescent="0.35">
      <c r="A324" s="326" t="s">
        <v>247</v>
      </c>
      <c r="B324" s="327" t="s">
        <v>248</v>
      </c>
      <c r="C324" s="327" t="s">
        <v>137</v>
      </c>
      <c r="D324" s="327"/>
      <c r="E324" s="328"/>
      <c r="F324" s="328"/>
      <c r="G324" s="328"/>
      <c r="H324" s="328"/>
      <c r="I324" s="350"/>
      <c r="J324" s="350"/>
      <c r="K324" s="351"/>
      <c r="L324" s="350"/>
    </row>
    <row r="325" spans="1:12" ht="28" customHeight="1" x14ac:dyDescent="0.35">
      <c r="A325" s="331"/>
      <c r="B325" s="332"/>
      <c r="C325" s="332"/>
      <c r="D325" s="332"/>
      <c r="E325" s="333" t="s">
        <v>138</v>
      </c>
      <c r="F325" s="333" t="s">
        <v>139</v>
      </c>
      <c r="G325" s="333" t="s">
        <v>144</v>
      </c>
      <c r="H325" s="333" t="s">
        <v>140</v>
      </c>
      <c r="I325" s="348">
        <v>6161</v>
      </c>
      <c r="J325" s="348">
        <v>12321</v>
      </c>
      <c r="K325" s="349">
        <v>0.5</v>
      </c>
      <c r="L325" s="348">
        <f>ROUNDUP(J325*K325,0)</f>
        <v>6161</v>
      </c>
    </row>
    <row r="326" spans="1:12" ht="28" customHeight="1" x14ac:dyDescent="0.35">
      <c r="A326" s="331"/>
      <c r="B326" s="332"/>
      <c r="C326" s="332"/>
      <c r="D326" s="332"/>
      <c r="E326" s="333" t="s">
        <v>138</v>
      </c>
      <c r="F326" s="333" t="s">
        <v>145</v>
      </c>
      <c r="G326" s="333" t="s">
        <v>144</v>
      </c>
      <c r="H326" s="333" t="s">
        <v>140</v>
      </c>
      <c r="I326" s="348">
        <v>271</v>
      </c>
      <c r="J326" s="348">
        <v>542</v>
      </c>
      <c r="K326" s="349">
        <v>0.5</v>
      </c>
      <c r="L326" s="348">
        <f>ROUNDUP(J326*K326,0)</f>
        <v>271</v>
      </c>
    </row>
    <row r="327" spans="1:12" ht="28" customHeight="1" x14ac:dyDescent="0.35">
      <c r="A327" s="331"/>
      <c r="B327" s="332"/>
      <c r="C327" s="332"/>
      <c r="D327" s="332"/>
      <c r="E327" s="333" t="s">
        <v>138</v>
      </c>
      <c r="F327" s="333" t="s">
        <v>146</v>
      </c>
      <c r="G327" s="333" t="s">
        <v>144</v>
      </c>
      <c r="H327" s="333" t="s">
        <v>140</v>
      </c>
      <c r="I327" s="348">
        <v>203</v>
      </c>
      <c r="J327" s="348">
        <v>406</v>
      </c>
      <c r="K327" s="349">
        <v>0.5</v>
      </c>
      <c r="L327" s="348">
        <f>ROUNDUP(J327*K327,0)</f>
        <v>203</v>
      </c>
    </row>
    <row r="328" spans="1:12" ht="28" customHeight="1" x14ac:dyDescent="0.35">
      <c r="A328" s="331"/>
      <c r="B328" s="332"/>
      <c r="C328" s="332"/>
      <c r="D328" s="332"/>
      <c r="E328" s="333" t="s">
        <v>138</v>
      </c>
      <c r="F328" s="333" t="s">
        <v>147</v>
      </c>
      <c r="G328" s="333" t="s">
        <v>144</v>
      </c>
      <c r="H328" s="333" t="s">
        <v>140</v>
      </c>
      <c r="I328" s="348">
        <v>135</v>
      </c>
      <c r="J328" s="348">
        <v>271</v>
      </c>
      <c r="K328" s="349">
        <v>0.5</v>
      </c>
      <c r="L328" s="348">
        <f>ROUNDUP(J328*K328,0)</f>
        <v>136</v>
      </c>
    </row>
    <row r="329" spans="1:12" ht="28" customHeight="1" x14ac:dyDescent="0.35">
      <c r="A329" s="326" t="s">
        <v>249</v>
      </c>
      <c r="B329" s="327" t="s">
        <v>250</v>
      </c>
      <c r="C329" s="327" t="s">
        <v>137</v>
      </c>
      <c r="D329" s="327"/>
      <c r="E329" s="328"/>
      <c r="F329" s="328"/>
      <c r="G329" s="328"/>
      <c r="H329" s="328"/>
      <c r="I329" s="350"/>
      <c r="J329" s="350"/>
      <c r="K329" s="351"/>
      <c r="L329" s="350"/>
    </row>
    <row r="330" spans="1:12" ht="28" customHeight="1" x14ac:dyDescent="0.35">
      <c r="A330" s="331"/>
      <c r="B330" s="332"/>
      <c r="C330" s="332"/>
      <c r="D330" s="332"/>
      <c r="E330" s="333" t="s">
        <v>138</v>
      </c>
      <c r="F330" s="333" t="s">
        <v>139</v>
      </c>
      <c r="G330" s="333"/>
      <c r="H330" s="333" t="s">
        <v>140</v>
      </c>
      <c r="I330" s="348">
        <v>6261</v>
      </c>
      <c r="J330" s="348">
        <v>10102</v>
      </c>
      <c r="K330" s="349">
        <v>0.25</v>
      </c>
      <c r="L330" s="348">
        <f t="shared" ref="L330:L337" si="21">ROUNDUP(J330*K330,0)</f>
        <v>2526</v>
      </c>
    </row>
    <row r="331" spans="1:12" ht="28" customHeight="1" x14ac:dyDescent="0.35">
      <c r="A331" s="331"/>
      <c r="B331" s="332"/>
      <c r="C331" s="332"/>
      <c r="D331" s="332"/>
      <c r="E331" s="333" t="s">
        <v>138</v>
      </c>
      <c r="F331" s="333" t="s">
        <v>145</v>
      </c>
      <c r="G331" s="333"/>
      <c r="H331" s="333" t="s">
        <v>140</v>
      </c>
      <c r="I331" s="348">
        <v>275</v>
      </c>
      <c r="J331" s="348">
        <v>444</v>
      </c>
      <c r="K331" s="349">
        <v>0.25</v>
      </c>
      <c r="L331" s="348">
        <f t="shared" si="21"/>
        <v>111</v>
      </c>
    </row>
    <row r="332" spans="1:12" ht="28" customHeight="1" x14ac:dyDescent="0.35">
      <c r="A332" s="331"/>
      <c r="B332" s="332"/>
      <c r="C332" s="332"/>
      <c r="D332" s="332"/>
      <c r="E332" s="333" t="s">
        <v>138</v>
      </c>
      <c r="F332" s="333" t="s">
        <v>146</v>
      </c>
      <c r="G332" s="333"/>
      <c r="H332" s="333" t="s">
        <v>140</v>
      </c>
      <c r="I332" s="348">
        <v>206</v>
      </c>
      <c r="J332" s="348">
        <v>334</v>
      </c>
      <c r="K332" s="349">
        <v>0.25</v>
      </c>
      <c r="L332" s="348">
        <f t="shared" si="21"/>
        <v>84</v>
      </c>
    </row>
    <row r="333" spans="1:12" ht="28" customHeight="1" x14ac:dyDescent="0.35">
      <c r="A333" s="331"/>
      <c r="B333" s="332"/>
      <c r="C333" s="332"/>
      <c r="D333" s="332"/>
      <c r="E333" s="333" t="s">
        <v>138</v>
      </c>
      <c r="F333" s="333" t="s">
        <v>147</v>
      </c>
      <c r="G333" s="333"/>
      <c r="H333" s="333" t="s">
        <v>140</v>
      </c>
      <c r="I333" s="348">
        <v>138</v>
      </c>
      <c r="J333" s="348">
        <v>222</v>
      </c>
      <c r="K333" s="349">
        <v>0.25</v>
      </c>
      <c r="L333" s="348">
        <f t="shared" si="21"/>
        <v>56</v>
      </c>
    </row>
    <row r="334" spans="1:12" ht="28" customHeight="1" x14ac:dyDescent="0.35">
      <c r="A334" s="331"/>
      <c r="B334" s="332"/>
      <c r="C334" s="332"/>
      <c r="D334" s="332"/>
      <c r="E334" s="333" t="s">
        <v>138</v>
      </c>
      <c r="F334" s="333" t="s">
        <v>139</v>
      </c>
      <c r="G334" s="333"/>
      <c r="H334" s="333" t="s">
        <v>184</v>
      </c>
      <c r="I334" s="348">
        <v>6261</v>
      </c>
      <c r="J334" s="348">
        <v>6261</v>
      </c>
      <c r="K334" s="349">
        <v>1</v>
      </c>
      <c r="L334" s="348">
        <f t="shared" si="21"/>
        <v>6261</v>
      </c>
    </row>
    <row r="335" spans="1:12" ht="28" customHeight="1" x14ac:dyDescent="0.35">
      <c r="A335" s="331"/>
      <c r="B335" s="332"/>
      <c r="C335" s="332"/>
      <c r="D335" s="332"/>
      <c r="E335" s="333" t="s">
        <v>138</v>
      </c>
      <c r="F335" s="333" t="s">
        <v>145</v>
      </c>
      <c r="G335" s="333"/>
      <c r="H335" s="333" t="s">
        <v>184</v>
      </c>
      <c r="I335" s="348">
        <v>275</v>
      </c>
      <c r="J335" s="348">
        <v>275</v>
      </c>
      <c r="K335" s="349">
        <v>1</v>
      </c>
      <c r="L335" s="348">
        <f t="shared" si="21"/>
        <v>275</v>
      </c>
    </row>
    <row r="336" spans="1:12" ht="28" customHeight="1" x14ac:dyDescent="0.35">
      <c r="A336" s="331"/>
      <c r="B336" s="332"/>
      <c r="C336" s="332"/>
      <c r="D336" s="332"/>
      <c r="E336" s="333" t="s">
        <v>138</v>
      </c>
      <c r="F336" s="333" t="s">
        <v>146</v>
      </c>
      <c r="G336" s="333"/>
      <c r="H336" s="333" t="s">
        <v>184</v>
      </c>
      <c r="I336" s="348">
        <v>206</v>
      </c>
      <c r="J336" s="348">
        <v>206</v>
      </c>
      <c r="K336" s="349">
        <v>1</v>
      </c>
      <c r="L336" s="348">
        <f t="shared" si="21"/>
        <v>206</v>
      </c>
    </row>
    <row r="337" spans="1:12" ht="28" customHeight="1" x14ac:dyDescent="0.35">
      <c r="A337" s="331"/>
      <c r="B337" s="332"/>
      <c r="C337" s="332"/>
      <c r="D337" s="332"/>
      <c r="E337" s="333" t="s">
        <v>138</v>
      </c>
      <c r="F337" s="333" t="s">
        <v>147</v>
      </c>
      <c r="G337" s="333"/>
      <c r="H337" s="333" t="s">
        <v>184</v>
      </c>
      <c r="I337" s="348">
        <v>138</v>
      </c>
      <c r="J337" s="348">
        <v>138</v>
      </c>
      <c r="K337" s="349">
        <v>1</v>
      </c>
      <c r="L337" s="348">
        <f t="shared" si="21"/>
        <v>138</v>
      </c>
    </row>
    <row r="338" spans="1:12" ht="28" customHeight="1" x14ac:dyDescent="0.35">
      <c r="A338" s="326" t="s">
        <v>251</v>
      </c>
      <c r="B338" s="327" t="s">
        <v>252</v>
      </c>
      <c r="C338" s="327" t="s">
        <v>137</v>
      </c>
      <c r="D338" s="327"/>
      <c r="E338" s="328"/>
      <c r="F338" s="328"/>
      <c r="G338" s="328"/>
      <c r="H338" s="328"/>
      <c r="I338" s="350"/>
      <c r="J338" s="350"/>
      <c r="K338" s="351"/>
      <c r="L338" s="350"/>
    </row>
    <row r="339" spans="1:12" ht="28" customHeight="1" x14ac:dyDescent="0.35">
      <c r="A339" s="331"/>
      <c r="B339" s="332"/>
      <c r="C339" s="332"/>
      <c r="D339" s="332"/>
      <c r="E339" s="333" t="s">
        <v>138</v>
      </c>
      <c r="F339" s="333" t="s">
        <v>139</v>
      </c>
      <c r="G339" s="333" t="s">
        <v>144</v>
      </c>
      <c r="H339" s="333" t="s">
        <v>253</v>
      </c>
      <c r="I339" s="348">
        <f>0.91*D339</f>
        <v>0</v>
      </c>
      <c r="J339" s="348">
        <v>8792</v>
      </c>
      <c r="K339" s="349">
        <v>0.08</v>
      </c>
      <c r="L339" s="348">
        <f>ROUNDUP(J339*K339,0)</f>
        <v>704</v>
      </c>
    </row>
    <row r="340" spans="1:12" ht="28" customHeight="1" x14ac:dyDescent="0.35">
      <c r="A340" s="331"/>
      <c r="B340" s="332"/>
      <c r="C340" s="332"/>
      <c r="D340" s="332"/>
      <c r="E340" s="333" t="s">
        <v>138</v>
      </c>
      <c r="F340" s="333" t="s">
        <v>145</v>
      </c>
      <c r="G340" s="333" t="s">
        <v>144</v>
      </c>
      <c r="H340" s="333" t="s">
        <v>253</v>
      </c>
      <c r="I340" s="348">
        <f>0.04*D339</f>
        <v>0</v>
      </c>
      <c r="J340" s="348">
        <v>386</v>
      </c>
      <c r="K340" s="349">
        <v>0.08</v>
      </c>
      <c r="L340" s="348">
        <f>ROUNDUP(J340*K340,0)</f>
        <v>31</v>
      </c>
    </row>
    <row r="341" spans="1:12" ht="28" customHeight="1" x14ac:dyDescent="0.35">
      <c r="A341" s="331"/>
      <c r="B341" s="332"/>
      <c r="C341" s="332"/>
      <c r="D341" s="332"/>
      <c r="E341" s="333" t="s">
        <v>138</v>
      </c>
      <c r="F341" s="333" t="s">
        <v>146</v>
      </c>
      <c r="G341" s="333" t="s">
        <v>144</v>
      </c>
      <c r="H341" s="333" t="s">
        <v>253</v>
      </c>
      <c r="I341" s="348">
        <f>0.03*D339</f>
        <v>0</v>
      </c>
      <c r="J341" s="348">
        <v>290</v>
      </c>
      <c r="K341" s="349">
        <v>0.08</v>
      </c>
      <c r="L341" s="348">
        <f>ROUNDUP(J341*K341,0)</f>
        <v>24</v>
      </c>
    </row>
    <row r="342" spans="1:12" ht="28" customHeight="1" x14ac:dyDescent="0.35">
      <c r="A342" s="331"/>
      <c r="B342" s="332"/>
      <c r="C342" s="332"/>
      <c r="D342" s="332"/>
      <c r="E342" s="333" t="s">
        <v>138</v>
      </c>
      <c r="F342" s="333" t="s">
        <v>147</v>
      </c>
      <c r="G342" s="333" t="s">
        <v>144</v>
      </c>
      <c r="H342" s="333" t="s">
        <v>253</v>
      </c>
      <c r="I342" s="348">
        <f>0.02*D339</f>
        <v>0</v>
      </c>
      <c r="J342" s="348">
        <v>193</v>
      </c>
      <c r="K342" s="349">
        <v>0.08</v>
      </c>
      <c r="L342" s="348">
        <f>ROUNDUP(J342*K342,0)</f>
        <v>16</v>
      </c>
    </row>
    <row r="343" spans="1:12" ht="28" customHeight="1" x14ac:dyDescent="0.35">
      <c r="A343" s="331"/>
      <c r="B343" s="332"/>
      <c r="C343" s="332"/>
      <c r="D343" s="332"/>
      <c r="E343" s="333" t="s">
        <v>138</v>
      </c>
      <c r="F343" s="333" t="s">
        <v>254</v>
      </c>
      <c r="G343" s="333" t="s">
        <v>144</v>
      </c>
      <c r="H343" s="333" t="s">
        <v>253</v>
      </c>
      <c r="I343" s="348">
        <v>1</v>
      </c>
      <c r="J343" s="348">
        <v>1</v>
      </c>
      <c r="K343" s="349">
        <v>0.08</v>
      </c>
      <c r="L343" s="348">
        <f>ROUNDUP(J343*K343,0)</f>
        <v>1</v>
      </c>
    </row>
    <row r="344" spans="1:12" ht="28" customHeight="1" x14ac:dyDescent="0.35">
      <c r="A344" s="326" t="s">
        <v>255</v>
      </c>
      <c r="B344" s="327" t="s">
        <v>256</v>
      </c>
      <c r="C344" s="327" t="s">
        <v>137</v>
      </c>
      <c r="D344" s="327"/>
      <c r="E344" s="328"/>
      <c r="F344" s="328"/>
      <c r="G344" s="328"/>
      <c r="H344" s="328"/>
      <c r="I344" s="350"/>
      <c r="J344" s="350"/>
      <c r="K344" s="351"/>
      <c r="L344" s="350"/>
    </row>
    <row r="345" spans="1:12" ht="28" customHeight="1" x14ac:dyDescent="0.35">
      <c r="A345" s="331"/>
      <c r="B345" s="332"/>
      <c r="C345" s="332"/>
      <c r="D345" s="332"/>
      <c r="E345" s="333" t="s">
        <v>138</v>
      </c>
      <c r="F345" s="333" t="s">
        <v>139</v>
      </c>
      <c r="G345" s="333"/>
      <c r="H345" s="333" t="s">
        <v>140</v>
      </c>
      <c r="I345" s="348">
        <v>1</v>
      </c>
      <c r="J345" s="348">
        <v>1</v>
      </c>
      <c r="K345" s="349">
        <v>0.5</v>
      </c>
      <c r="L345" s="348">
        <f>ROUNDUP(J345*K345,0)</f>
        <v>1</v>
      </c>
    </row>
    <row r="346" spans="1:12" ht="28" customHeight="1" x14ac:dyDescent="0.35">
      <c r="A346" s="331"/>
      <c r="B346" s="332"/>
      <c r="C346" s="332"/>
      <c r="D346" s="332"/>
      <c r="E346" s="333" t="s">
        <v>138</v>
      </c>
      <c r="F346" s="333" t="s">
        <v>145</v>
      </c>
      <c r="G346" s="333"/>
      <c r="H346" s="333" t="s">
        <v>140</v>
      </c>
      <c r="I346" s="348">
        <v>1</v>
      </c>
      <c r="J346" s="348">
        <v>1</v>
      </c>
      <c r="K346" s="349">
        <v>0.5</v>
      </c>
      <c r="L346" s="348">
        <f>ROUNDUP(J346*K346,0)</f>
        <v>1</v>
      </c>
    </row>
    <row r="347" spans="1:12" ht="28" customHeight="1" x14ac:dyDescent="0.35">
      <c r="A347" s="331"/>
      <c r="B347" s="332"/>
      <c r="C347" s="332"/>
      <c r="D347" s="332"/>
      <c r="E347" s="333" t="s">
        <v>138</v>
      </c>
      <c r="F347" s="333" t="s">
        <v>146</v>
      </c>
      <c r="G347" s="333"/>
      <c r="H347" s="333" t="s">
        <v>140</v>
      </c>
      <c r="I347" s="348">
        <v>1</v>
      </c>
      <c r="J347" s="348">
        <v>1</v>
      </c>
      <c r="K347" s="349">
        <v>0.5</v>
      </c>
      <c r="L347" s="348">
        <f>ROUNDUP(J347*K347,0)</f>
        <v>1</v>
      </c>
    </row>
    <row r="348" spans="1:12" ht="28" customHeight="1" x14ac:dyDescent="0.35">
      <c r="A348" s="331"/>
      <c r="B348" s="332"/>
      <c r="C348" s="332"/>
      <c r="D348" s="332"/>
      <c r="E348" s="333" t="s">
        <v>138</v>
      </c>
      <c r="F348" s="333" t="s">
        <v>147</v>
      </c>
      <c r="G348" s="333"/>
      <c r="H348" s="333" t="s">
        <v>140</v>
      </c>
      <c r="I348" s="348">
        <v>1</v>
      </c>
      <c r="J348" s="348">
        <v>1</v>
      </c>
      <c r="K348" s="349">
        <v>0.5</v>
      </c>
      <c r="L348" s="348">
        <f>ROUNDUP(J348*K348,0)</f>
        <v>1</v>
      </c>
    </row>
    <row r="349" spans="1:12" ht="28" customHeight="1" x14ac:dyDescent="0.35">
      <c r="A349" s="326" t="s">
        <v>257</v>
      </c>
      <c r="B349" s="327" t="s">
        <v>258</v>
      </c>
      <c r="C349" s="327" t="s">
        <v>137</v>
      </c>
      <c r="D349" s="327"/>
      <c r="E349" s="328"/>
      <c r="F349" s="328"/>
      <c r="G349" s="328"/>
      <c r="H349" s="328"/>
      <c r="I349" s="350"/>
      <c r="J349" s="350"/>
      <c r="K349" s="351"/>
      <c r="L349" s="350"/>
    </row>
    <row r="350" spans="1:12" ht="28" customHeight="1" x14ac:dyDescent="0.35">
      <c r="A350" s="331"/>
      <c r="B350" s="332"/>
      <c r="C350" s="332"/>
      <c r="D350" s="332"/>
      <c r="E350" s="333" t="s">
        <v>138</v>
      </c>
      <c r="F350" s="333" t="s">
        <v>139</v>
      </c>
      <c r="G350" s="333"/>
      <c r="H350" s="333" t="s">
        <v>140</v>
      </c>
      <c r="I350" s="348">
        <v>87</v>
      </c>
      <c r="J350" s="348">
        <v>87</v>
      </c>
      <c r="K350" s="349">
        <v>0.5</v>
      </c>
      <c r="L350" s="348">
        <f>ROUNDUP(J350*K350,0)</f>
        <v>44</v>
      </c>
    </row>
    <row r="351" spans="1:12" ht="28" customHeight="1" x14ac:dyDescent="0.35">
      <c r="A351" s="331"/>
      <c r="B351" s="332"/>
      <c r="C351" s="332"/>
      <c r="D351" s="332"/>
      <c r="E351" s="333" t="s">
        <v>138</v>
      </c>
      <c r="F351" s="333" t="s">
        <v>145</v>
      </c>
      <c r="G351" s="333"/>
      <c r="H351" s="333" t="s">
        <v>140</v>
      </c>
      <c r="I351" s="348">
        <v>4</v>
      </c>
      <c r="J351" s="348">
        <v>4</v>
      </c>
      <c r="K351" s="349">
        <v>0.5</v>
      </c>
      <c r="L351" s="348">
        <f>ROUNDUP(J351*K351,0)</f>
        <v>2</v>
      </c>
    </row>
    <row r="352" spans="1:12" ht="28" customHeight="1" x14ac:dyDescent="0.35">
      <c r="A352" s="331"/>
      <c r="B352" s="332"/>
      <c r="C352" s="332"/>
      <c r="D352" s="332"/>
      <c r="E352" s="333" t="s">
        <v>138</v>
      </c>
      <c r="F352" s="333" t="s">
        <v>146</v>
      </c>
      <c r="G352" s="333"/>
      <c r="H352" s="333" t="s">
        <v>140</v>
      </c>
      <c r="I352" s="348">
        <v>3</v>
      </c>
      <c r="J352" s="348">
        <v>3</v>
      </c>
      <c r="K352" s="349">
        <v>0.5</v>
      </c>
      <c r="L352" s="348">
        <v>1</v>
      </c>
    </row>
    <row r="353" spans="1:12" ht="28" customHeight="1" x14ac:dyDescent="0.35">
      <c r="A353" s="331"/>
      <c r="B353" s="332"/>
      <c r="C353" s="332"/>
      <c r="D353" s="332"/>
      <c r="E353" s="333" t="s">
        <v>138</v>
      </c>
      <c r="F353" s="333" t="s">
        <v>147</v>
      </c>
      <c r="G353" s="333"/>
      <c r="H353" s="333" t="s">
        <v>140</v>
      </c>
      <c r="I353" s="348">
        <v>2</v>
      </c>
      <c r="J353" s="348">
        <v>2</v>
      </c>
      <c r="K353" s="349">
        <v>0.5</v>
      </c>
      <c r="L353" s="348">
        <f>ROUNDUP(J353*K353,0)</f>
        <v>1</v>
      </c>
    </row>
    <row r="354" spans="1:12" ht="47.5" customHeight="1" x14ac:dyDescent="0.35">
      <c r="A354" s="326" t="s">
        <v>259</v>
      </c>
      <c r="B354" s="327" t="s">
        <v>260</v>
      </c>
      <c r="C354" s="327" t="s">
        <v>261</v>
      </c>
      <c r="D354" s="327"/>
      <c r="E354" s="328"/>
      <c r="F354" s="328"/>
      <c r="G354" s="328"/>
      <c r="H354" s="328"/>
      <c r="I354" s="350"/>
      <c r="J354" s="350"/>
      <c r="K354" s="351"/>
      <c r="L354" s="350"/>
    </row>
    <row r="355" spans="1:12" ht="28" customHeight="1" x14ac:dyDescent="0.35">
      <c r="A355" s="331"/>
      <c r="B355" s="332"/>
      <c r="C355" s="332"/>
      <c r="D355" s="332"/>
      <c r="E355" s="333" t="s">
        <v>138</v>
      </c>
      <c r="F355" s="333" t="s">
        <v>139</v>
      </c>
      <c r="G355" s="333"/>
      <c r="H355" s="333" t="s">
        <v>140</v>
      </c>
      <c r="I355" s="348">
        <v>736</v>
      </c>
      <c r="J355" s="348">
        <v>736</v>
      </c>
      <c r="K355" s="349">
        <v>2</v>
      </c>
      <c r="L355" s="348">
        <f t="shared" ref="L355:L362" si="22">ROUNDUP(J355*K355,0)</f>
        <v>1472</v>
      </c>
    </row>
    <row r="356" spans="1:12" ht="28" customHeight="1" x14ac:dyDescent="0.35">
      <c r="A356" s="331"/>
      <c r="B356" s="332"/>
      <c r="C356" s="332"/>
      <c r="D356" s="332"/>
      <c r="E356" s="333" t="s">
        <v>138</v>
      </c>
      <c r="F356" s="333" t="s">
        <v>145</v>
      </c>
      <c r="G356" s="333"/>
      <c r="H356" s="333" t="s">
        <v>140</v>
      </c>
      <c r="I356" s="348">
        <v>32</v>
      </c>
      <c r="J356" s="348">
        <v>32</v>
      </c>
      <c r="K356" s="349">
        <v>2</v>
      </c>
      <c r="L356" s="348">
        <f t="shared" si="22"/>
        <v>64</v>
      </c>
    </row>
    <row r="357" spans="1:12" ht="28" customHeight="1" x14ac:dyDescent="0.35">
      <c r="A357" s="331"/>
      <c r="B357" s="332"/>
      <c r="C357" s="332"/>
      <c r="D357" s="332"/>
      <c r="E357" s="333" t="s">
        <v>138</v>
      </c>
      <c r="F357" s="333" t="s">
        <v>146</v>
      </c>
      <c r="G357" s="333"/>
      <c r="H357" s="333" t="s">
        <v>140</v>
      </c>
      <c r="I357" s="348">
        <v>24</v>
      </c>
      <c r="J357" s="348">
        <v>24</v>
      </c>
      <c r="K357" s="349">
        <v>2</v>
      </c>
      <c r="L357" s="348">
        <f t="shared" si="22"/>
        <v>48</v>
      </c>
    </row>
    <row r="358" spans="1:12" ht="28" customHeight="1" x14ac:dyDescent="0.35">
      <c r="A358" s="331"/>
      <c r="B358" s="332"/>
      <c r="C358" s="332"/>
      <c r="D358" s="332"/>
      <c r="E358" s="333" t="s">
        <v>138</v>
      </c>
      <c r="F358" s="333" t="s">
        <v>147</v>
      </c>
      <c r="G358" s="333"/>
      <c r="H358" s="333" t="s">
        <v>140</v>
      </c>
      <c r="I358" s="348">
        <v>16</v>
      </c>
      <c r="J358" s="348">
        <v>16</v>
      </c>
      <c r="K358" s="349">
        <v>2</v>
      </c>
      <c r="L358" s="348">
        <f t="shared" si="22"/>
        <v>32</v>
      </c>
    </row>
    <row r="359" spans="1:12" ht="28" customHeight="1" x14ac:dyDescent="0.35">
      <c r="A359" s="331"/>
      <c r="B359" s="332"/>
      <c r="C359" s="332"/>
      <c r="D359" s="332"/>
      <c r="E359" s="333" t="s">
        <v>138</v>
      </c>
      <c r="F359" s="333" t="s">
        <v>139</v>
      </c>
      <c r="G359" s="333"/>
      <c r="H359" s="333" t="s">
        <v>184</v>
      </c>
      <c r="I359" s="348">
        <v>736</v>
      </c>
      <c r="J359" s="348">
        <v>736</v>
      </c>
      <c r="K359" s="349">
        <v>0.5</v>
      </c>
      <c r="L359" s="348">
        <f t="shared" si="22"/>
        <v>368</v>
      </c>
    </row>
    <row r="360" spans="1:12" ht="28" customHeight="1" x14ac:dyDescent="0.35">
      <c r="A360" s="331"/>
      <c r="B360" s="332"/>
      <c r="C360" s="332"/>
      <c r="D360" s="332"/>
      <c r="E360" s="333" t="s">
        <v>138</v>
      </c>
      <c r="F360" s="333" t="s">
        <v>145</v>
      </c>
      <c r="G360" s="333"/>
      <c r="H360" s="333" t="s">
        <v>184</v>
      </c>
      <c r="I360" s="348">
        <v>32</v>
      </c>
      <c r="J360" s="348">
        <v>32</v>
      </c>
      <c r="K360" s="349">
        <v>0.5</v>
      </c>
      <c r="L360" s="348">
        <f t="shared" si="22"/>
        <v>16</v>
      </c>
    </row>
    <row r="361" spans="1:12" ht="28" customHeight="1" x14ac:dyDescent="0.35">
      <c r="A361" s="331"/>
      <c r="B361" s="332"/>
      <c r="C361" s="332"/>
      <c r="D361" s="332"/>
      <c r="E361" s="333" t="s">
        <v>138</v>
      </c>
      <c r="F361" s="333" t="s">
        <v>146</v>
      </c>
      <c r="G361" s="333"/>
      <c r="H361" s="333" t="s">
        <v>184</v>
      </c>
      <c r="I361" s="348">
        <v>24</v>
      </c>
      <c r="J361" s="348">
        <v>24</v>
      </c>
      <c r="K361" s="349">
        <v>0.5</v>
      </c>
      <c r="L361" s="348">
        <f t="shared" si="22"/>
        <v>12</v>
      </c>
    </row>
    <row r="362" spans="1:12" ht="28" customHeight="1" x14ac:dyDescent="0.35">
      <c r="A362" s="331"/>
      <c r="B362" s="332"/>
      <c r="C362" s="332"/>
      <c r="D362" s="332"/>
      <c r="E362" s="333" t="s">
        <v>138</v>
      </c>
      <c r="F362" s="333" t="s">
        <v>147</v>
      </c>
      <c r="G362" s="333"/>
      <c r="H362" s="333" t="s">
        <v>184</v>
      </c>
      <c r="I362" s="348">
        <v>16</v>
      </c>
      <c r="J362" s="348">
        <v>16</v>
      </c>
      <c r="K362" s="349">
        <v>0.5</v>
      </c>
      <c r="L362" s="348">
        <f t="shared" si="22"/>
        <v>8</v>
      </c>
    </row>
    <row r="363" spans="1:12" ht="28" customHeight="1" x14ac:dyDescent="0.35">
      <c r="A363" s="326" t="s">
        <v>262</v>
      </c>
      <c r="B363" s="327" t="s">
        <v>263</v>
      </c>
      <c r="C363" s="327" t="s">
        <v>137</v>
      </c>
      <c r="D363" s="327"/>
      <c r="E363" s="328"/>
      <c r="F363" s="328"/>
      <c r="G363" s="328"/>
      <c r="H363" s="328"/>
      <c r="I363" s="350"/>
      <c r="J363" s="350"/>
      <c r="K363" s="351"/>
      <c r="L363" s="350"/>
    </row>
    <row r="364" spans="1:12" ht="28" customHeight="1" x14ac:dyDescent="0.35">
      <c r="A364" s="331"/>
      <c r="B364" s="332"/>
      <c r="C364" s="332"/>
      <c r="D364" s="332"/>
      <c r="E364" s="333" t="s">
        <v>138</v>
      </c>
      <c r="F364" s="333" t="s">
        <v>139</v>
      </c>
      <c r="G364" s="333"/>
      <c r="H364" s="333" t="s">
        <v>140</v>
      </c>
      <c r="I364" s="348">
        <v>1</v>
      </c>
      <c r="J364" s="348">
        <v>1</v>
      </c>
      <c r="K364" s="349">
        <v>0.5</v>
      </c>
      <c r="L364" s="348">
        <f>ROUNDUP(J364*K364,0)</f>
        <v>1</v>
      </c>
    </row>
    <row r="365" spans="1:12" ht="28" customHeight="1" x14ac:dyDescent="0.35">
      <c r="A365" s="331"/>
      <c r="B365" s="332"/>
      <c r="C365" s="332"/>
      <c r="D365" s="332"/>
      <c r="E365" s="333" t="s">
        <v>138</v>
      </c>
      <c r="F365" s="333" t="s">
        <v>145</v>
      </c>
      <c r="G365" s="333"/>
      <c r="H365" s="333" t="s">
        <v>140</v>
      </c>
      <c r="I365" s="348">
        <v>1</v>
      </c>
      <c r="J365" s="348">
        <v>1</v>
      </c>
      <c r="K365" s="349">
        <v>0.5</v>
      </c>
      <c r="L365" s="348">
        <v>1</v>
      </c>
    </row>
    <row r="366" spans="1:12" ht="28" customHeight="1" x14ac:dyDescent="0.35">
      <c r="A366" s="326" t="s">
        <v>264</v>
      </c>
      <c r="B366" s="327" t="s">
        <v>265</v>
      </c>
      <c r="C366" s="327" t="s">
        <v>137</v>
      </c>
      <c r="D366" s="327"/>
      <c r="E366" s="328"/>
      <c r="F366" s="328"/>
      <c r="G366" s="328"/>
      <c r="H366" s="328"/>
      <c r="I366" s="350"/>
      <c r="J366" s="350"/>
      <c r="K366" s="351"/>
      <c r="L366" s="350"/>
    </row>
    <row r="367" spans="1:12" ht="28" customHeight="1" x14ac:dyDescent="0.35">
      <c r="A367" s="331"/>
      <c r="B367" s="332"/>
      <c r="C367" s="332"/>
      <c r="D367" s="332"/>
      <c r="E367" s="333" t="s">
        <v>138</v>
      </c>
      <c r="F367" s="333" t="s">
        <v>139</v>
      </c>
      <c r="G367" s="333"/>
      <c r="H367" s="333" t="s">
        <v>140</v>
      </c>
      <c r="I367" s="348">
        <v>3</v>
      </c>
      <c r="J367" s="348">
        <v>3</v>
      </c>
      <c r="K367" s="349">
        <v>1</v>
      </c>
      <c r="L367" s="348">
        <f>ROUNDUP(J367*K367,0)</f>
        <v>3</v>
      </c>
    </row>
    <row r="368" spans="1:12" ht="28" customHeight="1" x14ac:dyDescent="0.35">
      <c r="A368" s="331"/>
      <c r="B368" s="332"/>
      <c r="C368" s="332"/>
      <c r="D368" s="332"/>
      <c r="E368" s="333" t="s">
        <v>138</v>
      </c>
      <c r="F368" s="333" t="s">
        <v>145</v>
      </c>
      <c r="G368" s="333"/>
      <c r="H368" s="333" t="s">
        <v>140</v>
      </c>
      <c r="I368" s="348">
        <v>2</v>
      </c>
      <c r="J368" s="348">
        <v>2</v>
      </c>
      <c r="K368" s="349">
        <v>1</v>
      </c>
      <c r="L368" s="348">
        <f>ROUNDUP(J368*K368,0)</f>
        <v>2</v>
      </c>
    </row>
    <row r="369" spans="1:12" ht="28" customHeight="1" x14ac:dyDescent="0.35">
      <c r="A369" s="326" t="s">
        <v>266</v>
      </c>
      <c r="B369" s="327" t="s">
        <v>265</v>
      </c>
      <c r="C369" s="327" t="s">
        <v>137</v>
      </c>
      <c r="D369" s="327"/>
      <c r="E369" s="328"/>
      <c r="F369" s="328"/>
      <c r="G369" s="328"/>
      <c r="H369" s="328"/>
      <c r="I369" s="350"/>
      <c r="J369" s="350"/>
      <c r="K369" s="351"/>
      <c r="L369" s="350"/>
    </row>
    <row r="370" spans="1:12" ht="28" customHeight="1" x14ac:dyDescent="0.35">
      <c r="A370" s="331"/>
      <c r="B370" s="332"/>
      <c r="C370" s="332"/>
      <c r="D370" s="332"/>
      <c r="E370" s="333" t="s">
        <v>138</v>
      </c>
      <c r="F370" s="333" t="s">
        <v>139</v>
      </c>
      <c r="G370" s="333"/>
      <c r="H370" s="333" t="s">
        <v>140</v>
      </c>
      <c r="I370" s="348">
        <v>3</v>
      </c>
      <c r="J370" s="348">
        <v>3</v>
      </c>
      <c r="K370" s="349">
        <v>0.25</v>
      </c>
      <c r="L370" s="348">
        <f>ROUNDUP(J370*K370,0)</f>
        <v>1</v>
      </c>
    </row>
    <row r="371" spans="1:12" ht="28" customHeight="1" x14ac:dyDescent="0.35">
      <c r="A371" s="331"/>
      <c r="B371" s="332"/>
      <c r="C371" s="332"/>
      <c r="D371" s="332"/>
      <c r="E371" s="333" t="s">
        <v>138</v>
      </c>
      <c r="F371" s="333" t="s">
        <v>145</v>
      </c>
      <c r="G371" s="333"/>
      <c r="H371" s="333" t="s">
        <v>140</v>
      </c>
      <c r="I371" s="348">
        <v>2</v>
      </c>
      <c r="J371" s="348">
        <v>2</v>
      </c>
      <c r="K371" s="349">
        <v>0.25</v>
      </c>
      <c r="L371" s="348">
        <f>ROUNDUP(J371*K371,0)</f>
        <v>1</v>
      </c>
    </row>
    <row r="372" spans="1:12" ht="28" customHeight="1" x14ac:dyDescent="0.35">
      <c r="A372" s="326" t="s">
        <v>267</v>
      </c>
      <c r="B372" s="327" t="s">
        <v>268</v>
      </c>
      <c r="C372" s="327" t="s">
        <v>137</v>
      </c>
      <c r="D372" s="327"/>
      <c r="E372" s="328"/>
      <c r="F372" s="328"/>
      <c r="G372" s="328"/>
      <c r="H372" s="328"/>
      <c r="I372" s="350"/>
      <c r="J372" s="350"/>
      <c r="K372" s="351"/>
      <c r="L372" s="350"/>
    </row>
    <row r="373" spans="1:12" ht="28" customHeight="1" x14ac:dyDescent="0.35">
      <c r="A373" s="331"/>
      <c r="B373" s="332"/>
      <c r="C373" s="332"/>
      <c r="D373" s="332"/>
      <c r="E373" s="333" t="s">
        <v>138</v>
      </c>
      <c r="F373" s="333" t="s">
        <v>139</v>
      </c>
      <c r="G373" s="333"/>
      <c r="H373" s="333" t="s">
        <v>140</v>
      </c>
      <c r="I373" s="348">
        <f>0.91*D373</f>
        <v>0</v>
      </c>
      <c r="J373" s="348">
        <v>81</v>
      </c>
      <c r="K373" s="349">
        <v>0.25</v>
      </c>
      <c r="L373" s="348">
        <f>ROUNDUP(J373*K373,0)</f>
        <v>21</v>
      </c>
    </row>
    <row r="374" spans="1:12" ht="28" customHeight="1" x14ac:dyDescent="0.35">
      <c r="A374" s="331"/>
      <c r="B374" s="332"/>
      <c r="C374" s="332"/>
      <c r="D374" s="332"/>
      <c r="E374" s="333"/>
      <c r="F374" s="333" t="s">
        <v>145</v>
      </c>
      <c r="G374" s="333"/>
      <c r="H374" s="333" t="s">
        <v>140</v>
      </c>
      <c r="I374" s="348">
        <f>0.04*D373</f>
        <v>0</v>
      </c>
      <c r="J374" s="348">
        <v>4</v>
      </c>
      <c r="K374" s="349">
        <v>0.25</v>
      </c>
      <c r="L374" s="348">
        <f>ROUNDUP(J374*K374,0)</f>
        <v>1</v>
      </c>
    </row>
    <row r="375" spans="1:12" ht="28" customHeight="1" x14ac:dyDescent="0.35">
      <c r="A375" s="331"/>
      <c r="B375" s="332"/>
      <c r="C375" s="332"/>
      <c r="D375" s="332"/>
      <c r="E375" s="333" t="s">
        <v>138</v>
      </c>
      <c r="F375" s="333" t="s">
        <v>146</v>
      </c>
      <c r="G375" s="333"/>
      <c r="H375" s="333" t="s">
        <v>140</v>
      </c>
      <c r="I375" s="348">
        <f>0.03*D373</f>
        <v>0</v>
      </c>
      <c r="J375" s="348">
        <v>3</v>
      </c>
      <c r="K375" s="349">
        <v>0.25</v>
      </c>
      <c r="L375" s="348">
        <f>ROUNDUP(J375*K375,0)</f>
        <v>1</v>
      </c>
    </row>
    <row r="376" spans="1:12" ht="28" customHeight="1" x14ac:dyDescent="0.35">
      <c r="A376" s="331"/>
      <c r="B376" s="332"/>
      <c r="C376" s="332"/>
      <c r="D376" s="332"/>
      <c r="E376" s="333" t="s">
        <v>138</v>
      </c>
      <c r="F376" s="333" t="s">
        <v>147</v>
      </c>
      <c r="G376" s="333"/>
      <c r="H376" s="333" t="s">
        <v>140</v>
      </c>
      <c r="I376" s="348">
        <f>0.02*D373</f>
        <v>0</v>
      </c>
      <c r="J376" s="348">
        <v>2</v>
      </c>
      <c r="K376" s="349">
        <v>0.25</v>
      </c>
      <c r="L376" s="348">
        <f>ROUNDUP(J376*K376,0)</f>
        <v>1</v>
      </c>
    </row>
    <row r="377" spans="1:12" ht="28" customHeight="1" x14ac:dyDescent="0.35">
      <c r="A377" s="326" t="s">
        <v>269</v>
      </c>
      <c r="B377" s="327" t="s">
        <v>270</v>
      </c>
      <c r="C377" s="327" t="s">
        <v>137</v>
      </c>
      <c r="D377" s="327"/>
      <c r="E377" s="328"/>
      <c r="F377" s="328"/>
      <c r="G377" s="328"/>
      <c r="H377" s="328"/>
      <c r="I377" s="350"/>
      <c r="J377" s="350"/>
      <c r="K377" s="351"/>
      <c r="L377" s="350"/>
    </row>
    <row r="378" spans="1:12" ht="28" customHeight="1" x14ac:dyDescent="0.35">
      <c r="A378" s="331"/>
      <c r="B378" s="332"/>
      <c r="C378" s="332"/>
      <c r="D378" s="332"/>
      <c r="E378" s="333" t="s">
        <v>138</v>
      </c>
      <c r="F378" s="333" t="s">
        <v>139</v>
      </c>
      <c r="G378" s="333"/>
      <c r="H378" s="333" t="s">
        <v>140</v>
      </c>
      <c r="I378" s="348">
        <f>0.91*D378</f>
        <v>0</v>
      </c>
      <c r="J378" s="348">
        <v>81</v>
      </c>
      <c r="K378" s="349">
        <v>0.15</v>
      </c>
      <c r="L378" s="348">
        <f t="shared" ref="L378:L385" si="23">ROUNDUP(J378*K378,0)</f>
        <v>13</v>
      </c>
    </row>
    <row r="379" spans="1:12" ht="28" customHeight="1" x14ac:dyDescent="0.35">
      <c r="A379" s="331"/>
      <c r="B379" s="332"/>
      <c r="C379" s="332"/>
      <c r="D379" s="332"/>
      <c r="E379" s="333" t="s">
        <v>138</v>
      </c>
      <c r="F379" s="333" t="s">
        <v>145</v>
      </c>
      <c r="G379" s="333"/>
      <c r="H379" s="333" t="s">
        <v>140</v>
      </c>
      <c r="I379" s="348">
        <f>0.04*D378</f>
        <v>0</v>
      </c>
      <c r="J379" s="348">
        <v>4</v>
      </c>
      <c r="K379" s="349">
        <v>0.15</v>
      </c>
      <c r="L379" s="348">
        <f t="shared" si="23"/>
        <v>1</v>
      </c>
    </row>
    <row r="380" spans="1:12" ht="28" customHeight="1" x14ac:dyDescent="0.35">
      <c r="A380" s="331"/>
      <c r="B380" s="332"/>
      <c r="C380" s="332"/>
      <c r="D380" s="332"/>
      <c r="E380" s="333" t="s">
        <v>138</v>
      </c>
      <c r="F380" s="333" t="s">
        <v>146</v>
      </c>
      <c r="G380" s="333"/>
      <c r="H380" s="333" t="s">
        <v>140</v>
      </c>
      <c r="I380" s="348">
        <f>0.03*D378</f>
        <v>0</v>
      </c>
      <c r="J380" s="348">
        <v>3</v>
      </c>
      <c r="K380" s="349">
        <v>0.15</v>
      </c>
      <c r="L380" s="348">
        <f t="shared" si="23"/>
        <v>1</v>
      </c>
    </row>
    <row r="381" spans="1:12" ht="28" customHeight="1" x14ac:dyDescent="0.35">
      <c r="A381" s="331"/>
      <c r="B381" s="332"/>
      <c r="C381" s="332"/>
      <c r="D381" s="332"/>
      <c r="E381" s="333" t="s">
        <v>138</v>
      </c>
      <c r="F381" s="333" t="s">
        <v>147</v>
      </c>
      <c r="G381" s="333"/>
      <c r="H381" s="333" t="s">
        <v>140</v>
      </c>
      <c r="I381" s="348">
        <f>0.02*D378</f>
        <v>0</v>
      </c>
      <c r="J381" s="348">
        <v>2</v>
      </c>
      <c r="K381" s="349">
        <v>0.15</v>
      </c>
      <c r="L381" s="348">
        <f t="shared" si="23"/>
        <v>1</v>
      </c>
    </row>
    <row r="382" spans="1:12" ht="28" customHeight="1" x14ac:dyDescent="0.35">
      <c r="A382" s="331"/>
      <c r="B382" s="332"/>
      <c r="C382" s="332"/>
      <c r="D382" s="332"/>
      <c r="E382" s="333" t="s">
        <v>156</v>
      </c>
      <c r="F382" s="333" t="s">
        <v>139</v>
      </c>
      <c r="G382" s="333"/>
      <c r="H382" s="333" t="s">
        <v>184</v>
      </c>
      <c r="I382" s="348">
        <v>81</v>
      </c>
      <c r="J382" s="348">
        <v>81</v>
      </c>
      <c r="K382" s="349">
        <v>1</v>
      </c>
      <c r="L382" s="348">
        <f t="shared" si="23"/>
        <v>81</v>
      </c>
    </row>
    <row r="383" spans="1:12" ht="28" customHeight="1" x14ac:dyDescent="0.35">
      <c r="A383" s="331"/>
      <c r="B383" s="332"/>
      <c r="C383" s="332"/>
      <c r="D383" s="332"/>
      <c r="E383" s="333" t="s">
        <v>156</v>
      </c>
      <c r="F383" s="333" t="s">
        <v>145</v>
      </c>
      <c r="G383" s="333"/>
      <c r="H383" s="333" t="s">
        <v>184</v>
      </c>
      <c r="I383" s="348">
        <v>4</v>
      </c>
      <c r="J383" s="348">
        <v>4</v>
      </c>
      <c r="K383" s="349">
        <v>1</v>
      </c>
      <c r="L383" s="348">
        <f t="shared" si="23"/>
        <v>4</v>
      </c>
    </row>
    <row r="384" spans="1:12" ht="28" customHeight="1" x14ac:dyDescent="0.35">
      <c r="A384" s="331"/>
      <c r="B384" s="332"/>
      <c r="C384" s="332"/>
      <c r="D384" s="332"/>
      <c r="E384" s="333" t="s">
        <v>156</v>
      </c>
      <c r="F384" s="333" t="s">
        <v>146</v>
      </c>
      <c r="G384" s="333"/>
      <c r="H384" s="333" t="s">
        <v>184</v>
      </c>
      <c r="I384" s="348">
        <v>3</v>
      </c>
      <c r="J384" s="348">
        <v>3</v>
      </c>
      <c r="K384" s="349">
        <v>1</v>
      </c>
      <c r="L384" s="348">
        <f t="shared" si="23"/>
        <v>3</v>
      </c>
    </row>
    <row r="385" spans="1:12" ht="28" customHeight="1" x14ac:dyDescent="0.35">
      <c r="A385" s="331"/>
      <c r="B385" s="332"/>
      <c r="C385" s="332"/>
      <c r="D385" s="332"/>
      <c r="E385" s="333" t="s">
        <v>156</v>
      </c>
      <c r="F385" s="333" t="s">
        <v>147</v>
      </c>
      <c r="G385" s="333"/>
      <c r="H385" s="333" t="s">
        <v>184</v>
      </c>
      <c r="I385" s="348">
        <v>2</v>
      </c>
      <c r="J385" s="348">
        <v>2</v>
      </c>
      <c r="K385" s="349">
        <v>1</v>
      </c>
      <c r="L385" s="348">
        <f t="shared" si="23"/>
        <v>2</v>
      </c>
    </row>
    <row r="386" spans="1:12" ht="28" customHeight="1" x14ac:dyDescent="0.35">
      <c r="A386" s="326" t="s">
        <v>271</v>
      </c>
      <c r="B386" s="327" t="s">
        <v>272</v>
      </c>
      <c r="C386" s="327" t="s">
        <v>137</v>
      </c>
      <c r="D386" s="327"/>
      <c r="E386" s="328"/>
      <c r="F386" s="328"/>
      <c r="G386" s="328"/>
      <c r="H386" s="328"/>
      <c r="I386" s="350"/>
      <c r="J386" s="350"/>
      <c r="K386" s="351"/>
      <c r="L386" s="350"/>
    </row>
    <row r="387" spans="1:12" ht="28" customHeight="1" x14ac:dyDescent="0.35">
      <c r="A387" s="331"/>
      <c r="B387" s="332"/>
      <c r="C387" s="332"/>
      <c r="D387" s="332"/>
      <c r="E387" s="333" t="s">
        <v>138</v>
      </c>
      <c r="F387" s="333" t="s">
        <v>139</v>
      </c>
      <c r="G387" s="333"/>
      <c r="H387" s="333" t="s">
        <v>140</v>
      </c>
      <c r="I387" s="348">
        <v>81</v>
      </c>
      <c r="J387" s="348">
        <v>81</v>
      </c>
      <c r="K387" s="349">
        <v>0.25</v>
      </c>
      <c r="L387" s="348">
        <f t="shared" ref="L387:L394" si="24">ROUNDUP(J387*K387,0)</f>
        <v>21</v>
      </c>
    </row>
    <row r="388" spans="1:12" ht="28" customHeight="1" x14ac:dyDescent="0.35">
      <c r="A388" s="331"/>
      <c r="B388" s="332"/>
      <c r="C388" s="332"/>
      <c r="D388" s="332"/>
      <c r="E388" s="333" t="s">
        <v>138</v>
      </c>
      <c r="F388" s="333" t="s">
        <v>145</v>
      </c>
      <c r="G388" s="333"/>
      <c r="H388" s="333" t="s">
        <v>140</v>
      </c>
      <c r="I388" s="348">
        <v>4</v>
      </c>
      <c r="J388" s="348">
        <v>4</v>
      </c>
      <c r="K388" s="349">
        <v>0.25</v>
      </c>
      <c r="L388" s="348">
        <f t="shared" si="24"/>
        <v>1</v>
      </c>
    </row>
    <row r="389" spans="1:12" ht="28" customHeight="1" x14ac:dyDescent="0.35">
      <c r="A389" s="331"/>
      <c r="B389" s="332"/>
      <c r="C389" s="332"/>
      <c r="D389" s="332"/>
      <c r="E389" s="333" t="s">
        <v>138</v>
      </c>
      <c r="F389" s="333" t="s">
        <v>146</v>
      </c>
      <c r="G389" s="333"/>
      <c r="H389" s="333" t="s">
        <v>140</v>
      </c>
      <c r="I389" s="348">
        <v>3</v>
      </c>
      <c r="J389" s="348">
        <v>3</v>
      </c>
      <c r="K389" s="349">
        <v>0.25</v>
      </c>
      <c r="L389" s="348">
        <f t="shared" si="24"/>
        <v>1</v>
      </c>
    </row>
    <row r="390" spans="1:12" ht="28" customHeight="1" x14ac:dyDescent="0.35">
      <c r="A390" s="331"/>
      <c r="B390" s="332"/>
      <c r="C390" s="332"/>
      <c r="D390" s="332"/>
      <c r="E390" s="333" t="s">
        <v>138</v>
      </c>
      <c r="F390" s="333" t="s">
        <v>147</v>
      </c>
      <c r="G390" s="333"/>
      <c r="H390" s="333" t="s">
        <v>140</v>
      </c>
      <c r="I390" s="348">
        <v>2</v>
      </c>
      <c r="J390" s="348">
        <v>2</v>
      </c>
      <c r="K390" s="349">
        <v>0.25</v>
      </c>
      <c r="L390" s="348">
        <f t="shared" si="24"/>
        <v>1</v>
      </c>
    </row>
    <row r="391" spans="1:12" ht="28" customHeight="1" x14ac:dyDescent="0.35">
      <c r="A391" s="331"/>
      <c r="B391" s="332"/>
      <c r="C391" s="332"/>
      <c r="D391" s="332"/>
      <c r="E391" s="333" t="s">
        <v>156</v>
      </c>
      <c r="F391" s="333" t="s">
        <v>139</v>
      </c>
      <c r="G391" s="333"/>
      <c r="H391" s="333" t="s">
        <v>184</v>
      </c>
      <c r="I391" s="348">
        <v>81</v>
      </c>
      <c r="J391" s="348">
        <v>81</v>
      </c>
      <c r="K391" s="349">
        <v>1</v>
      </c>
      <c r="L391" s="348">
        <f t="shared" si="24"/>
        <v>81</v>
      </c>
    </row>
    <row r="392" spans="1:12" ht="28" customHeight="1" x14ac:dyDescent="0.35">
      <c r="A392" s="331"/>
      <c r="B392" s="332"/>
      <c r="C392" s="332"/>
      <c r="D392" s="332"/>
      <c r="E392" s="333" t="s">
        <v>156</v>
      </c>
      <c r="F392" s="333" t="s">
        <v>145</v>
      </c>
      <c r="G392" s="333"/>
      <c r="H392" s="333" t="s">
        <v>184</v>
      </c>
      <c r="I392" s="348">
        <v>4</v>
      </c>
      <c r="J392" s="348">
        <v>4</v>
      </c>
      <c r="K392" s="349">
        <v>1</v>
      </c>
      <c r="L392" s="348">
        <f t="shared" si="24"/>
        <v>4</v>
      </c>
    </row>
    <row r="393" spans="1:12" ht="28" customHeight="1" x14ac:dyDescent="0.35">
      <c r="A393" s="331"/>
      <c r="B393" s="332"/>
      <c r="C393" s="332"/>
      <c r="D393" s="332"/>
      <c r="E393" s="333" t="s">
        <v>156</v>
      </c>
      <c r="F393" s="333" t="s">
        <v>146</v>
      </c>
      <c r="G393" s="333"/>
      <c r="H393" s="333" t="s">
        <v>184</v>
      </c>
      <c r="I393" s="348">
        <v>3</v>
      </c>
      <c r="J393" s="348">
        <v>3</v>
      </c>
      <c r="K393" s="349">
        <v>1</v>
      </c>
      <c r="L393" s="348">
        <f t="shared" si="24"/>
        <v>3</v>
      </c>
    </row>
    <row r="394" spans="1:12" ht="28" customHeight="1" x14ac:dyDescent="0.35">
      <c r="A394" s="331"/>
      <c r="B394" s="332"/>
      <c r="C394" s="332"/>
      <c r="D394" s="332"/>
      <c r="E394" s="333" t="s">
        <v>156</v>
      </c>
      <c r="F394" s="333" t="s">
        <v>147</v>
      </c>
      <c r="G394" s="333"/>
      <c r="H394" s="333" t="s">
        <v>184</v>
      </c>
      <c r="I394" s="348">
        <v>2</v>
      </c>
      <c r="J394" s="348">
        <v>2</v>
      </c>
      <c r="K394" s="349">
        <v>1</v>
      </c>
      <c r="L394" s="348">
        <f t="shared" si="24"/>
        <v>2</v>
      </c>
    </row>
    <row r="395" spans="1:12" ht="28" customHeight="1" x14ac:dyDescent="0.35">
      <c r="A395" s="326" t="s">
        <v>273</v>
      </c>
      <c r="B395" s="327" t="s">
        <v>274</v>
      </c>
      <c r="C395" s="327" t="s">
        <v>137</v>
      </c>
      <c r="D395" s="327"/>
      <c r="E395" s="328"/>
      <c r="F395" s="328"/>
      <c r="G395" s="328"/>
      <c r="H395" s="328"/>
      <c r="I395" s="350"/>
      <c r="J395" s="350"/>
      <c r="K395" s="351"/>
      <c r="L395" s="350"/>
    </row>
    <row r="396" spans="1:12" ht="28" customHeight="1" x14ac:dyDescent="0.35">
      <c r="A396" s="331"/>
      <c r="B396" s="332"/>
      <c r="C396" s="332"/>
      <c r="D396" s="332"/>
      <c r="E396" s="333" t="s">
        <v>138</v>
      </c>
      <c r="F396" s="333" t="s">
        <v>139</v>
      </c>
      <c r="G396" s="333"/>
      <c r="H396" s="333" t="s">
        <v>140</v>
      </c>
      <c r="I396" s="348">
        <v>81</v>
      </c>
      <c r="J396" s="348">
        <v>81</v>
      </c>
      <c r="K396" s="349">
        <v>0.25</v>
      </c>
      <c r="L396" s="348">
        <f>ROUNDUP(J396*K396,0)</f>
        <v>21</v>
      </c>
    </row>
    <row r="397" spans="1:12" ht="28" customHeight="1" x14ac:dyDescent="0.35">
      <c r="A397" s="331"/>
      <c r="B397" s="332"/>
      <c r="C397" s="332"/>
      <c r="D397" s="332"/>
      <c r="E397" s="333" t="s">
        <v>138</v>
      </c>
      <c r="F397" s="333" t="s">
        <v>145</v>
      </c>
      <c r="G397" s="333"/>
      <c r="H397" s="333" t="s">
        <v>140</v>
      </c>
      <c r="I397" s="348">
        <v>4</v>
      </c>
      <c r="J397" s="348">
        <v>4</v>
      </c>
      <c r="K397" s="349">
        <v>0.25</v>
      </c>
      <c r="L397" s="348">
        <f>ROUNDUP(J397*K397,0)</f>
        <v>1</v>
      </c>
    </row>
    <row r="398" spans="1:12" ht="28" customHeight="1" x14ac:dyDescent="0.35">
      <c r="A398" s="331"/>
      <c r="B398" s="332"/>
      <c r="C398" s="332"/>
      <c r="D398" s="332"/>
      <c r="E398" s="333" t="s">
        <v>138</v>
      </c>
      <c r="F398" s="333" t="s">
        <v>146</v>
      </c>
      <c r="G398" s="333"/>
      <c r="H398" s="333" t="s">
        <v>140</v>
      </c>
      <c r="I398" s="348">
        <v>3</v>
      </c>
      <c r="J398" s="348">
        <v>3</v>
      </c>
      <c r="K398" s="349">
        <v>0.25</v>
      </c>
      <c r="L398" s="348">
        <f>ROUNDUP(J398*K398,0)</f>
        <v>1</v>
      </c>
    </row>
    <row r="399" spans="1:12" ht="28" customHeight="1" x14ac:dyDescent="0.35">
      <c r="A399" s="331"/>
      <c r="B399" s="332"/>
      <c r="C399" s="332"/>
      <c r="D399" s="332"/>
      <c r="E399" s="333" t="s">
        <v>138</v>
      </c>
      <c r="F399" s="333" t="s">
        <v>147</v>
      </c>
      <c r="G399" s="333"/>
      <c r="H399" s="333" t="s">
        <v>140</v>
      </c>
      <c r="I399" s="348">
        <v>2</v>
      </c>
      <c r="J399" s="348">
        <v>2</v>
      </c>
      <c r="K399" s="349">
        <v>0.25</v>
      </c>
      <c r="L399" s="348">
        <f>ROUNDUP(J399*K399,0)</f>
        <v>1</v>
      </c>
    </row>
    <row r="400" spans="1:12" ht="28" customHeight="1" x14ac:dyDescent="0.35">
      <c r="A400" s="326" t="s">
        <v>275</v>
      </c>
      <c r="B400" s="327" t="s">
        <v>276</v>
      </c>
      <c r="C400" s="327" t="s">
        <v>137</v>
      </c>
      <c r="D400" s="327"/>
      <c r="E400" s="328"/>
      <c r="F400" s="328"/>
      <c r="G400" s="328"/>
      <c r="H400" s="328"/>
      <c r="I400" s="350"/>
      <c r="J400" s="350"/>
      <c r="K400" s="351"/>
      <c r="L400" s="350"/>
    </row>
    <row r="401" spans="1:12" ht="28" customHeight="1" x14ac:dyDescent="0.35">
      <c r="A401" s="331"/>
      <c r="B401" s="332"/>
      <c r="C401" s="332"/>
      <c r="D401" s="332"/>
      <c r="E401" s="333" t="s">
        <v>138</v>
      </c>
      <c r="F401" s="333" t="s">
        <v>139</v>
      </c>
      <c r="G401" s="333"/>
      <c r="H401" s="333" t="s">
        <v>140</v>
      </c>
      <c r="I401" s="348">
        <v>81</v>
      </c>
      <c r="J401" s="348">
        <v>81</v>
      </c>
      <c r="K401" s="349">
        <v>0.5</v>
      </c>
      <c r="L401" s="348">
        <f t="shared" ref="L401:L408" si="25">ROUNDUP(J401*K401,0)</f>
        <v>41</v>
      </c>
    </row>
    <row r="402" spans="1:12" ht="28" customHeight="1" x14ac:dyDescent="0.35">
      <c r="A402" s="331"/>
      <c r="B402" s="332"/>
      <c r="C402" s="332"/>
      <c r="D402" s="332"/>
      <c r="E402" s="333"/>
      <c r="F402" s="333" t="s">
        <v>145</v>
      </c>
      <c r="G402" s="333"/>
      <c r="H402" s="333" t="s">
        <v>140</v>
      </c>
      <c r="I402" s="348">
        <v>4</v>
      </c>
      <c r="J402" s="348">
        <v>4</v>
      </c>
      <c r="K402" s="349">
        <v>0.5</v>
      </c>
      <c r="L402" s="348">
        <f t="shared" si="25"/>
        <v>2</v>
      </c>
    </row>
    <row r="403" spans="1:12" ht="28" customHeight="1" x14ac:dyDescent="0.35">
      <c r="A403" s="331"/>
      <c r="B403" s="332"/>
      <c r="C403" s="332"/>
      <c r="D403" s="332"/>
      <c r="E403" s="333" t="s">
        <v>138</v>
      </c>
      <c r="F403" s="333" t="s">
        <v>146</v>
      </c>
      <c r="G403" s="333"/>
      <c r="H403" s="333" t="s">
        <v>140</v>
      </c>
      <c r="I403" s="348">
        <v>3</v>
      </c>
      <c r="J403" s="348">
        <v>3</v>
      </c>
      <c r="K403" s="349">
        <v>0.5</v>
      </c>
      <c r="L403" s="348">
        <f t="shared" si="25"/>
        <v>2</v>
      </c>
    </row>
    <row r="404" spans="1:12" ht="28" customHeight="1" x14ac:dyDescent="0.35">
      <c r="A404" s="331"/>
      <c r="B404" s="332"/>
      <c r="C404" s="332"/>
      <c r="D404" s="332"/>
      <c r="E404" s="333" t="s">
        <v>138</v>
      </c>
      <c r="F404" s="333" t="s">
        <v>147</v>
      </c>
      <c r="G404" s="333"/>
      <c r="H404" s="333" t="s">
        <v>140</v>
      </c>
      <c r="I404" s="348">
        <v>2</v>
      </c>
      <c r="J404" s="348">
        <v>2</v>
      </c>
      <c r="K404" s="349">
        <v>0.5</v>
      </c>
      <c r="L404" s="348">
        <f t="shared" si="25"/>
        <v>1</v>
      </c>
    </row>
    <row r="405" spans="1:12" ht="28" customHeight="1" x14ac:dyDescent="0.35">
      <c r="A405" s="331"/>
      <c r="B405" s="332"/>
      <c r="C405" s="332"/>
      <c r="D405" s="332"/>
      <c r="E405" s="333" t="s">
        <v>138</v>
      </c>
      <c r="F405" s="333" t="s">
        <v>139</v>
      </c>
      <c r="G405" s="333"/>
      <c r="H405" s="333" t="s">
        <v>184</v>
      </c>
      <c r="I405" s="348">
        <v>81</v>
      </c>
      <c r="J405" s="348">
        <v>81</v>
      </c>
      <c r="K405" s="349">
        <v>0.25</v>
      </c>
      <c r="L405" s="348">
        <f t="shared" si="25"/>
        <v>21</v>
      </c>
    </row>
    <row r="406" spans="1:12" ht="28" customHeight="1" x14ac:dyDescent="0.35">
      <c r="A406" s="331"/>
      <c r="B406" s="332"/>
      <c r="C406" s="332"/>
      <c r="D406" s="332"/>
      <c r="E406" s="333"/>
      <c r="F406" s="333" t="s">
        <v>145</v>
      </c>
      <c r="G406" s="333"/>
      <c r="H406" s="333" t="s">
        <v>184</v>
      </c>
      <c r="I406" s="348">
        <v>4</v>
      </c>
      <c r="J406" s="348">
        <v>4</v>
      </c>
      <c r="K406" s="349">
        <v>0.25</v>
      </c>
      <c r="L406" s="348">
        <f t="shared" si="25"/>
        <v>1</v>
      </c>
    </row>
    <row r="407" spans="1:12" ht="28" customHeight="1" x14ac:dyDescent="0.35">
      <c r="A407" s="331"/>
      <c r="B407" s="332"/>
      <c r="C407" s="332"/>
      <c r="D407" s="332"/>
      <c r="E407" s="333" t="s">
        <v>138</v>
      </c>
      <c r="F407" s="333" t="s">
        <v>146</v>
      </c>
      <c r="G407" s="333"/>
      <c r="H407" s="333" t="s">
        <v>184</v>
      </c>
      <c r="I407" s="348">
        <v>3</v>
      </c>
      <c r="J407" s="348">
        <v>3</v>
      </c>
      <c r="K407" s="349">
        <v>0.25</v>
      </c>
      <c r="L407" s="348">
        <f t="shared" si="25"/>
        <v>1</v>
      </c>
    </row>
    <row r="408" spans="1:12" ht="28" customHeight="1" x14ac:dyDescent="0.35">
      <c r="A408" s="331"/>
      <c r="B408" s="332"/>
      <c r="C408" s="332"/>
      <c r="D408" s="332"/>
      <c r="E408" s="333" t="s">
        <v>138</v>
      </c>
      <c r="F408" s="333" t="s">
        <v>147</v>
      </c>
      <c r="G408" s="333"/>
      <c r="H408" s="333" t="s">
        <v>184</v>
      </c>
      <c r="I408" s="348">
        <v>2</v>
      </c>
      <c r="J408" s="348">
        <v>2</v>
      </c>
      <c r="K408" s="349">
        <v>0.25</v>
      </c>
      <c r="L408" s="348">
        <f t="shared" si="25"/>
        <v>1</v>
      </c>
    </row>
    <row r="409" spans="1:12" ht="28" customHeight="1" x14ac:dyDescent="0.35">
      <c r="A409" s="326" t="s">
        <v>277</v>
      </c>
      <c r="B409" s="327" t="s">
        <v>278</v>
      </c>
      <c r="C409" s="327" t="s">
        <v>137</v>
      </c>
      <c r="D409" s="327"/>
      <c r="E409" s="328"/>
      <c r="F409" s="328"/>
      <c r="G409" s="328"/>
      <c r="H409" s="328"/>
      <c r="I409" s="350"/>
      <c r="J409" s="350"/>
      <c r="K409" s="351"/>
      <c r="L409" s="350"/>
    </row>
    <row r="410" spans="1:12" ht="28" customHeight="1" x14ac:dyDescent="0.35">
      <c r="A410" s="331"/>
      <c r="B410" s="332"/>
      <c r="C410" s="332"/>
      <c r="D410" s="332"/>
      <c r="E410" s="333" t="s">
        <v>138</v>
      </c>
      <c r="F410" s="333" t="s">
        <v>139</v>
      </c>
      <c r="G410" s="333"/>
      <c r="H410" s="333" t="s">
        <v>140</v>
      </c>
      <c r="I410" s="348">
        <v>81</v>
      </c>
      <c r="J410" s="348">
        <v>81</v>
      </c>
      <c r="K410" s="349">
        <v>0.25</v>
      </c>
      <c r="L410" s="348">
        <f t="shared" ref="L410:L417" si="26">ROUNDUP(J410*K410,0)</f>
        <v>21</v>
      </c>
    </row>
    <row r="411" spans="1:12" ht="28" customHeight="1" x14ac:dyDescent="0.35">
      <c r="A411" s="331"/>
      <c r="B411" s="332"/>
      <c r="C411" s="332"/>
      <c r="D411" s="332"/>
      <c r="E411" s="333"/>
      <c r="F411" s="333" t="s">
        <v>145</v>
      </c>
      <c r="G411" s="333"/>
      <c r="H411" s="333" t="s">
        <v>140</v>
      </c>
      <c r="I411" s="348">
        <v>4</v>
      </c>
      <c r="J411" s="348">
        <v>4</v>
      </c>
      <c r="K411" s="349">
        <v>0.25</v>
      </c>
      <c r="L411" s="348">
        <f t="shared" si="26"/>
        <v>1</v>
      </c>
    </row>
    <row r="412" spans="1:12" ht="28" customHeight="1" x14ac:dyDescent="0.35">
      <c r="A412" s="331"/>
      <c r="B412" s="332"/>
      <c r="C412" s="332"/>
      <c r="D412" s="332"/>
      <c r="E412" s="333" t="s">
        <v>138</v>
      </c>
      <c r="F412" s="333" t="s">
        <v>146</v>
      </c>
      <c r="G412" s="333"/>
      <c r="H412" s="333" t="s">
        <v>140</v>
      </c>
      <c r="I412" s="348">
        <v>3</v>
      </c>
      <c r="J412" s="348">
        <v>3</v>
      </c>
      <c r="K412" s="349">
        <v>0.25</v>
      </c>
      <c r="L412" s="348">
        <f t="shared" si="26"/>
        <v>1</v>
      </c>
    </row>
    <row r="413" spans="1:12" ht="28" customHeight="1" x14ac:dyDescent="0.35">
      <c r="A413" s="331"/>
      <c r="B413" s="332"/>
      <c r="C413" s="332"/>
      <c r="D413" s="332"/>
      <c r="E413" s="333" t="s">
        <v>138</v>
      </c>
      <c r="F413" s="333" t="s">
        <v>147</v>
      </c>
      <c r="G413" s="333"/>
      <c r="H413" s="333" t="s">
        <v>140</v>
      </c>
      <c r="I413" s="348">
        <v>2</v>
      </c>
      <c r="J413" s="348">
        <v>2</v>
      </c>
      <c r="K413" s="349">
        <v>0.25</v>
      </c>
      <c r="L413" s="348">
        <f t="shared" si="26"/>
        <v>1</v>
      </c>
    </row>
    <row r="414" spans="1:12" ht="28" customHeight="1" x14ac:dyDescent="0.35">
      <c r="A414" s="331"/>
      <c r="B414" s="332"/>
      <c r="C414" s="332"/>
      <c r="D414" s="332"/>
      <c r="E414" s="333" t="s">
        <v>138</v>
      </c>
      <c r="F414" s="333" t="s">
        <v>139</v>
      </c>
      <c r="G414" s="333"/>
      <c r="H414" s="333" t="s">
        <v>184</v>
      </c>
      <c r="I414" s="348">
        <v>81</v>
      </c>
      <c r="J414" s="348">
        <v>81</v>
      </c>
      <c r="K414" s="349">
        <v>0.25</v>
      </c>
      <c r="L414" s="348">
        <f t="shared" si="26"/>
        <v>21</v>
      </c>
    </row>
    <row r="415" spans="1:12" ht="28" customHeight="1" x14ac:dyDescent="0.35">
      <c r="A415" s="331"/>
      <c r="B415" s="332"/>
      <c r="C415" s="332"/>
      <c r="D415" s="332"/>
      <c r="E415" s="333"/>
      <c r="F415" s="333" t="s">
        <v>145</v>
      </c>
      <c r="G415" s="333"/>
      <c r="H415" s="333" t="s">
        <v>184</v>
      </c>
      <c r="I415" s="348">
        <v>4</v>
      </c>
      <c r="J415" s="348">
        <v>4</v>
      </c>
      <c r="K415" s="349">
        <v>0.25</v>
      </c>
      <c r="L415" s="348">
        <f t="shared" si="26"/>
        <v>1</v>
      </c>
    </row>
    <row r="416" spans="1:12" ht="28" customHeight="1" x14ac:dyDescent="0.35">
      <c r="A416" s="331"/>
      <c r="B416" s="332"/>
      <c r="C416" s="332"/>
      <c r="D416" s="332"/>
      <c r="E416" s="333" t="s">
        <v>138</v>
      </c>
      <c r="F416" s="333" t="s">
        <v>146</v>
      </c>
      <c r="G416" s="333"/>
      <c r="H416" s="333" t="s">
        <v>184</v>
      </c>
      <c r="I416" s="348">
        <v>3</v>
      </c>
      <c r="J416" s="348">
        <v>3</v>
      </c>
      <c r="K416" s="349">
        <v>0.25</v>
      </c>
      <c r="L416" s="348">
        <f t="shared" si="26"/>
        <v>1</v>
      </c>
    </row>
    <row r="417" spans="1:12" ht="28" customHeight="1" x14ac:dyDescent="0.35">
      <c r="A417" s="331"/>
      <c r="B417" s="332"/>
      <c r="C417" s="332"/>
      <c r="D417" s="332"/>
      <c r="E417" s="333" t="s">
        <v>138</v>
      </c>
      <c r="F417" s="333" t="s">
        <v>147</v>
      </c>
      <c r="G417" s="333"/>
      <c r="H417" s="333" t="s">
        <v>184</v>
      </c>
      <c r="I417" s="348">
        <v>2</v>
      </c>
      <c r="J417" s="348">
        <v>2</v>
      </c>
      <c r="K417" s="349">
        <v>0.25</v>
      </c>
      <c r="L417" s="348">
        <f t="shared" si="26"/>
        <v>1</v>
      </c>
    </row>
    <row r="418" spans="1:12" ht="28" customHeight="1" x14ac:dyDescent="0.35">
      <c r="A418" s="326" t="s">
        <v>279</v>
      </c>
      <c r="B418" s="327" t="s">
        <v>280</v>
      </c>
      <c r="C418" s="327" t="s">
        <v>137</v>
      </c>
      <c r="D418" s="327"/>
      <c r="E418" s="328"/>
      <c r="F418" s="328"/>
      <c r="G418" s="328"/>
      <c r="H418" s="328"/>
      <c r="I418" s="350"/>
      <c r="J418" s="350"/>
      <c r="K418" s="351"/>
      <c r="L418" s="350"/>
    </row>
    <row r="419" spans="1:12" ht="28" customHeight="1" x14ac:dyDescent="0.35">
      <c r="A419" s="331"/>
      <c r="B419" s="332"/>
      <c r="C419" s="332"/>
      <c r="D419" s="332"/>
      <c r="E419" s="333" t="s">
        <v>138</v>
      </c>
      <c r="F419" s="333" t="s">
        <v>139</v>
      </c>
      <c r="G419" s="333"/>
      <c r="H419" s="333" t="s">
        <v>140</v>
      </c>
      <c r="I419" s="348">
        <v>1005</v>
      </c>
      <c r="J419" s="348">
        <v>1005</v>
      </c>
      <c r="K419" s="349">
        <v>0.5</v>
      </c>
      <c r="L419" s="348">
        <f t="shared" ref="L419:L426" si="27">ROUNDUP(J419*K419,0)</f>
        <v>503</v>
      </c>
    </row>
    <row r="420" spans="1:12" ht="28" customHeight="1" x14ac:dyDescent="0.35">
      <c r="A420" s="331"/>
      <c r="B420" s="332"/>
      <c r="C420" s="332"/>
      <c r="D420" s="332"/>
      <c r="E420" s="333" t="s">
        <v>138</v>
      </c>
      <c r="F420" s="333" t="s">
        <v>145</v>
      </c>
      <c r="G420" s="333"/>
      <c r="H420" s="333" t="s">
        <v>140</v>
      </c>
      <c r="I420" s="348">
        <v>44</v>
      </c>
      <c r="J420" s="348">
        <v>44</v>
      </c>
      <c r="K420" s="349">
        <v>0.5</v>
      </c>
      <c r="L420" s="348">
        <f t="shared" si="27"/>
        <v>22</v>
      </c>
    </row>
    <row r="421" spans="1:12" ht="28" customHeight="1" x14ac:dyDescent="0.35">
      <c r="A421" s="331"/>
      <c r="B421" s="332"/>
      <c r="C421" s="332"/>
      <c r="D421" s="332"/>
      <c r="E421" s="333" t="s">
        <v>138</v>
      </c>
      <c r="F421" s="333" t="s">
        <v>146</v>
      </c>
      <c r="G421" s="333"/>
      <c r="H421" s="333" t="s">
        <v>140</v>
      </c>
      <c r="I421" s="348">
        <v>33</v>
      </c>
      <c r="J421" s="348">
        <v>33</v>
      </c>
      <c r="K421" s="349">
        <v>0.5</v>
      </c>
      <c r="L421" s="348">
        <f t="shared" si="27"/>
        <v>17</v>
      </c>
    </row>
    <row r="422" spans="1:12" ht="28" customHeight="1" x14ac:dyDescent="0.35">
      <c r="A422" s="331"/>
      <c r="B422" s="332"/>
      <c r="C422" s="332"/>
      <c r="D422" s="332"/>
      <c r="E422" s="333" t="s">
        <v>138</v>
      </c>
      <c r="F422" s="333" t="s">
        <v>147</v>
      </c>
      <c r="G422" s="333"/>
      <c r="H422" s="333" t="s">
        <v>140</v>
      </c>
      <c r="I422" s="348">
        <v>22</v>
      </c>
      <c r="J422" s="348">
        <v>22</v>
      </c>
      <c r="K422" s="349">
        <v>0.5</v>
      </c>
      <c r="L422" s="348">
        <f t="shared" si="27"/>
        <v>11</v>
      </c>
    </row>
    <row r="423" spans="1:12" ht="28" customHeight="1" x14ac:dyDescent="0.35">
      <c r="A423" s="331"/>
      <c r="B423" s="332"/>
      <c r="C423" s="332"/>
      <c r="D423" s="332"/>
      <c r="E423" s="333" t="s">
        <v>138</v>
      </c>
      <c r="F423" s="333" t="s">
        <v>139</v>
      </c>
      <c r="G423" s="333"/>
      <c r="H423" s="333" t="s">
        <v>184</v>
      </c>
      <c r="I423" s="348">
        <v>1005</v>
      </c>
      <c r="J423" s="348">
        <v>1005</v>
      </c>
      <c r="K423" s="349">
        <v>0.25</v>
      </c>
      <c r="L423" s="348">
        <f t="shared" si="27"/>
        <v>252</v>
      </c>
    </row>
    <row r="424" spans="1:12" ht="28" customHeight="1" x14ac:dyDescent="0.35">
      <c r="A424" s="331"/>
      <c r="B424" s="332"/>
      <c r="C424" s="332"/>
      <c r="D424" s="332"/>
      <c r="E424" s="333" t="s">
        <v>138</v>
      </c>
      <c r="F424" s="333" t="s">
        <v>145</v>
      </c>
      <c r="G424" s="333"/>
      <c r="H424" s="333" t="s">
        <v>184</v>
      </c>
      <c r="I424" s="348">
        <v>44</v>
      </c>
      <c r="J424" s="348">
        <v>44</v>
      </c>
      <c r="K424" s="349">
        <v>0.25</v>
      </c>
      <c r="L424" s="348">
        <f t="shared" si="27"/>
        <v>11</v>
      </c>
    </row>
    <row r="425" spans="1:12" ht="28" customHeight="1" x14ac:dyDescent="0.35">
      <c r="A425" s="331"/>
      <c r="B425" s="332"/>
      <c r="C425" s="332"/>
      <c r="D425" s="332"/>
      <c r="E425" s="333" t="s">
        <v>138</v>
      </c>
      <c r="F425" s="333" t="s">
        <v>146</v>
      </c>
      <c r="G425" s="333"/>
      <c r="H425" s="333" t="s">
        <v>184</v>
      </c>
      <c r="I425" s="348">
        <v>33</v>
      </c>
      <c r="J425" s="348">
        <v>33</v>
      </c>
      <c r="K425" s="349">
        <v>0.25</v>
      </c>
      <c r="L425" s="348">
        <f t="shared" si="27"/>
        <v>9</v>
      </c>
    </row>
    <row r="426" spans="1:12" ht="28" customHeight="1" x14ac:dyDescent="0.35">
      <c r="A426" s="331"/>
      <c r="B426" s="332"/>
      <c r="C426" s="332"/>
      <c r="D426" s="332"/>
      <c r="E426" s="333" t="s">
        <v>138</v>
      </c>
      <c r="F426" s="333" t="s">
        <v>147</v>
      </c>
      <c r="G426" s="333"/>
      <c r="H426" s="333" t="s">
        <v>184</v>
      </c>
      <c r="I426" s="348">
        <v>22</v>
      </c>
      <c r="J426" s="348">
        <v>22</v>
      </c>
      <c r="K426" s="349">
        <v>0.25</v>
      </c>
      <c r="L426" s="348">
        <f t="shared" si="27"/>
        <v>6</v>
      </c>
    </row>
    <row r="427" spans="1:12" ht="28" customHeight="1" x14ac:dyDescent="0.35">
      <c r="A427" s="326" t="s">
        <v>281</v>
      </c>
      <c r="B427" s="327" t="s">
        <v>278</v>
      </c>
      <c r="C427" s="327" t="s">
        <v>137</v>
      </c>
      <c r="D427" s="327"/>
      <c r="E427" s="328"/>
      <c r="F427" s="328"/>
      <c r="G427" s="328"/>
      <c r="H427" s="328"/>
      <c r="I427" s="350"/>
      <c r="J427" s="350"/>
      <c r="K427" s="351"/>
      <c r="L427" s="350"/>
    </row>
    <row r="428" spans="1:12" ht="28" customHeight="1" x14ac:dyDescent="0.35">
      <c r="A428" s="331"/>
      <c r="B428" s="332"/>
      <c r="C428" s="332"/>
      <c r="D428" s="332"/>
      <c r="E428" s="333" t="s">
        <v>138</v>
      </c>
      <c r="F428" s="333" t="s">
        <v>139</v>
      </c>
      <c r="G428" s="333"/>
      <c r="H428" s="333" t="s">
        <v>140</v>
      </c>
      <c r="I428" s="348">
        <v>3224</v>
      </c>
      <c r="J428" s="348">
        <v>3224</v>
      </c>
      <c r="K428" s="349">
        <v>0.25</v>
      </c>
      <c r="L428" s="348">
        <f t="shared" ref="L428:L435" si="28">ROUNDUP(J428*K428,0)</f>
        <v>806</v>
      </c>
    </row>
    <row r="429" spans="1:12" ht="28" customHeight="1" x14ac:dyDescent="0.35">
      <c r="A429" s="331"/>
      <c r="B429" s="332"/>
      <c r="C429" s="332"/>
      <c r="D429" s="332"/>
      <c r="E429" s="333" t="s">
        <v>156</v>
      </c>
      <c r="F429" s="333" t="s">
        <v>145</v>
      </c>
      <c r="G429" s="333"/>
      <c r="H429" s="333" t="s">
        <v>140</v>
      </c>
      <c r="I429" s="348">
        <v>142</v>
      </c>
      <c r="J429" s="348">
        <v>142</v>
      </c>
      <c r="K429" s="349">
        <v>0.25</v>
      </c>
      <c r="L429" s="348">
        <f t="shared" si="28"/>
        <v>36</v>
      </c>
    </row>
    <row r="430" spans="1:12" ht="28" customHeight="1" x14ac:dyDescent="0.35">
      <c r="A430" s="331"/>
      <c r="B430" s="332"/>
      <c r="C430" s="332"/>
      <c r="D430" s="332"/>
      <c r="E430" s="333" t="s">
        <v>138</v>
      </c>
      <c r="F430" s="333" t="s">
        <v>146</v>
      </c>
      <c r="G430" s="333"/>
      <c r="H430" s="333" t="s">
        <v>140</v>
      </c>
      <c r="I430" s="348">
        <v>106</v>
      </c>
      <c r="J430" s="348">
        <v>106</v>
      </c>
      <c r="K430" s="349">
        <v>0.25</v>
      </c>
      <c r="L430" s="348">
        <f t="shared" si="28"/>
        <v>27</v>
      </c>
    </row>
    <row r="431" spans="1:12" ht="28" customHeight="1" x14ac:dyDescent="0.35">
      <c r="A431" s="331"/>
      <c r="B431" s="332"/>
      <c r="C431" s="332"/>
      <c r="D431" s="332"/>
      <c r="E431" s="333" t="s">
        <v>138</v>
      </c>
      <c r="F431" s="333" t="s">
        <v>147</v>
      </c>
      <c r="G431" s="333"/>
      <c r="H431" s="333" t="s">
        <v>140</v>
      </c>
      <c r="I431" s="348">
        <v>71</v>
      </c>
      <c r="J431" s="348">
        <v>71</v>
      </c>
      <c r="K431" s="349">
        <v>0.25</v>
      </c>
      <c r="L431" s="348">
        <f t="shared" si="28"/>
        <v>18</v>
      </c>
    </row>
    <row r="432" spans="1:12" ht="28" customHeight="1" x14ac:dyDescent="0.35">
      <c r="A432" s="331"/>
      <c r="B432" s="332"/>
      <c r="C432" s="332"/>
      <c r="D432" s="332"/>
      <c r="E432" s="333" t="s">
        <v>138</v>
      </c>
      <c r="F432" s="333" t="s">
        <v>139</v>
      </c>
      <c r="G432" s="333"/>
      <c r="H432" s="333" t="s">
        <v>184</v>
      </c>
      <c r="I432" s="348">
        <v>3224</v>
      </c>
      <c r="J432" s="348">
        <v>3224</v>
      </c>
      <c r="K432" s="349">
        <v>0.25</v>
      </c>
      <c r="L432" s="348">
        <f t="shared" si="28"/>
        <v>806</v>
      </c>
    </row>
    <row r="433" spans="1:12" ht="28" customHeight="1" x14ac:dyDescent="0.35">
      <c r="A433" s="331"/>
      <c r="B433" s="332"/>
      <c r="C433" s="332"/>
      <c r="D433" s="332"/>
      <c r="E433" s="333" t="s">
        <v>138</v>
      </c>
      <c r="F433" s="333" t="s">
        <v>145</v>
      </c>
      <c r="G433" s="333"/>
      <c r="H433" s="333" t="s">
        <v>184</v>
      </c>
      <c r="I433" s="348">
        <v>142</v>
      </c>
      <c r="J433" s="348">
        <v>142</v>
      </c>
      <c r="K433" s="349">
        <v>0.25</v>
      </c>
      <c r="L433" s="348">
        <f t="shared" si="28"/>
        <v>36</v>
      </c>
    </row>
    <row r="434" spans="1:12" ht="28" customHeight="1" x14ac:dyDescent="0.35">
      <c r="A434" s="331"/>
      <c r="B434" s="332"/>
      <c r="C434" s="332"/>
      <c r="D434" s="332"/>
      <c r="E434" s="333" t="s">
        <v>138</v>
      </c>
      <c r="F434" s="333" t="s">
        <v>146</v>
      </c>
      <c r="G434" s="333"/>
      <c r="H434" s="333" t="s">
        <v>184</v>
      </c>
      <c r="I434" s="348">
        <v>106</v>
      </c>
      <c r="J434" s="348">
        <v>106</v>
      </c>
      <c r="K434" s="349">
        <v>0.25</v>
      </c>
      <c r="L434" s="348">
        <f t="shared" si="28"/>
        <v>27</v>
      </c>
    </row>
    <row r="435" spans="1:12" ht="28" customHeight="1" x14ac:dyDescent="0.35">
      <c r="A435" s="331"/>
      <c r="B435" s="332"/>
      <c r="C435" s="332"/>
      <c r="D435" s="332"/>
      <c r="E435" s="333" t="s">
        <v>138</v>
      </c>
      <c r="F435" s="333" t="s">
        <v>147</v>
      </c>
      <c r="G435" s="333"/>
      <c r="H435" s="333" t="s">
        <v>184</v>
      </c>
      <c r="I435" s="348">
        <v>71</v>
      </c>
      <c r="J435" s="348">
        <v>71</v>
      </c>
      <c r="K435" s="349">
        <v>0.25</v>
      </c>
      <c r="L435" s="348">
        <f t="shared" si="28"/>
        <v>18</v>
      </c>
    </row>
    <row r="436" spans="1:12" ht="44" customHeight="1" x14ac:dyDescent="0.35">
      <c r="A436" s="326" t="s">
        <v>282</v>
      </c>
      <c r="B436" s="327" t="s">
        <v>283</v>
      </c>
      <c r="C436" s="327" t="s">
        <v>137</v>
      </c>
      <c r="D436" s="327"/>
      <c r="E436" s="328"/>
      <c r="F436" s="328"/>
      <c r="G436" s="328"/>
      <c r="H436" s="328"/>
      <c r="I436" s="350"/>
      <c r="J436" s="350"/>
      <c r="K436" s="351"/>
      <c r="L436" s="350"/>
    </row>
    <row r="437" spans="1:12" ht="28" customHeight="1" x14ac:dyDescent="0.35">
      <c r="A437" s="331"/>
      <c r="B437" s="332"/>
      <c r="C437" s="332"/>
      <c r="D437" s="332"/>
      <c r="E437" s="333" t="s">
        <v>138</v>
      </c>
      <c r="F437" s="333" t="s">
        <v>139</v>
      </c>
      <c r="G437" s="333"/>
      <c r="H437" s="333" t="s">
        <v>140</v>
      </c>
      <c r="I437" s="348">
        <v>36</v>
      </c>
      <c r="J437" s="348">
        <v>36</v>
      </c>
      <c r="K437" s="349">
        <v>1</v>
      </c>
      <c r="L437" s="348">
        <f>ROUNDUP(J437*K437,0)</f>
        <v>36</v>
      </c>
    </row>
    <row r="438" spans="1:12" ht="28" customHeight="1" x14ac:dyDescent="0.35">
      <c r="A438" s="331"/>
      <c r="B438" s="332"/>
      <c r="C438" s="332"/>
      <c r="D438" s="332"/>
      <c r="E438" s="333" t="s">
        <v>138</v>
      </c>
      <c r="F438" s="333" t="s">
        <v>145</v>
      </c>
      <c r="G438" s="333"/>
      <c r="H438" s="333" t="s">
        <v>140</v>
      </c>
      <c r="I438" s="348">
        <v>2</v>
      </c>
      <c r="J438" s="348">
        <v>2</v>
      </c>
      <c r="K438" s="349">
        <v>1</v>
      </c>
      <c r="L438" s="348">
        <f>ROUNDUP(J438*K438,0)</f>
        <v>2</v>
      </c>
    </row>
    <row r="439" spans="1:12" ht="28" customHeight="1" x14ac:dyDescent="0.35">
      <c r="A439" s="331"/>
      <c r="B439" s="332"/>
      <c r="C439" s="332"/>
      <c r="D439" s="332"/>
      <c r="E439" s="333" t="s">
        <v>138</v>
      </c>
      <c r="F439" s="333" t="s">
        <v>146</v>
      </c>
      <c r="G439" s="333"/>
      <c r="H439" s="333" t="s">
        <v>140</v>
      </c>
      <c r="I439" s="348">
        <v>1</v>
      </c>
      <c r="J439" s="348">
        <v>1</v>
      </c>
      <c r="K439" s="349">
        <v>1</v>
      </c>
      <c r="L439" s="348">
        <f>ROUNDUP(J439*K439,0)</f>
        <v>1</v>
      </c>
    </row>
    <row r="440" spans="1:12" ht="28" customHeight="1" x14ac:dyDescent="0.35">
      <c r="A440" s="331"/>
      <c r="B440" s="332"/>
      <c r="C440" s="332"/>
      <c r="D440" s="332"/>
      <c r="E440" s="333"/>
      <c r="F440" s="333" t="s">
        <v>147</v>
      </c>
      <c r="G440" s="333"/>
      <c r="H440" s="333" t="s">
        <v>140</v>
      </c>
      <c r="I440" s="348">
        <v>1</v>
      </c>
      <c r="J440" s="348">
        <v>1</v>
      </c>
      <c r="K440" s="349">
        <v>1</v>
      </c>
      <c r="L440" s="348">
        <f>ROUNDUP(J440*K440,0)</f>
        <v>1</v>
      </c>
    </row>
    <row r="441" spans="1:12" ht="28" customHeight="1" x14ac:dyDescent="0.35">
      <c r="A441" s="326" t="s">
        <v>284</v>
      </c>
      <c r="B441" s="327"/>
      <c r="C441" s="327" t="s">
        <v>285</v>
      </c>
      <c r="D441" s="327"/>
      <c r="E441" s="328"/>
      <c r="F441" s="328"/>
      <c r="G441" s="328"/>
      <c r="H441" s="328"/>
      <c r="I441" s="350"/>
      <c r="J441" s="350"/>
      <c r="K441" s="351"/>
      <c r="L441" s="350"/>
    </row>
    <row r="442" spans="1:12" ht="28" customHeight="1" x14ac:dyDescent="0.35">
      <c r="A442" s="331"/>
      <c r="B442" s="332"/>
      <c r="C442" s="332"/>
      <c r="D442" s="332"/>
      <c r="E442" s="333" t="s">
        <v>138</v>
      </c>
      <c r="F442" s="333" t="s">
        <v>139</v>
      </c>
      <c r="G442" s="333" t="s">
        <v>144</v>
      </c>
      <c r="H442" s="333" t="s">
        <v>140</v>
      </c>
      <c r="I442" s="348">
        <v>4490</v>
      </c>
      <c r="J442" s="348">
        <v>4490</v>
      </c>
      <c r="K442" s="349">
        <v>0.5</v>
      </c>
      <c r="L442" s="348">
        <f>ROUNDUP(J442*K442,0)</f>
        <v>2245</v>
      </c>
    </row>
    <row r="443" spans="1:12" ht="28" customHeight="1" x14ac:dyDescent="0.35">
      <c r="A443" s="331"/>
      <c r="B443" s="332"/>
      <c r="C443" s="332"/>
      <c r="D443" s="332"/>
      <c r="E443" s="333" t="s">
        <v>138</v>
      </c>
      <c r="F443" s="333" t="s">
        <v>140</v>
      </c>
      <c r="G443" s="333" t="s">
        <v>144</v>
      </c>
      <c r="H443" s="333" t="s">
        <v>140</v>
      </c>
      <c r="I443" s="348">
        <v>6461</v>
      </c>
      <c r="J443" s="348">
        <v>6461</v>
      </c>
      <c r="K443" s="349">
        <v>0.5</v>
      </c>
      <c r="L443" s="348">
        <f>ROUNDUP(J443*K443,0)</f>
        <v>3231</v>
      </c>
    </row>
    <row r="444" spans="1:12" s="357" customFormat="1" ht="28" customHeight="1" x14ac:dyDescent="0.3">
      <c r="A444" s="361" t="s">
        <v>286</v>
      </c>
      <c r="B444" s="362"/>
      <c r="C444" s="363"/>
      <c r="D444" s="363"/>
      <c r="E444" s="364"/>
      <c r="F444" s="365"/>
      <c r="G444" s="366"/>
      <c r="H444" s="367"/>
      <c r="I444" s="368"/>
      <c r="J444" s="369"/>
      <c r="K444" s="369"/>
      <c r="L444" s="368"/>
    </row>
    <row r="445" spans="1:12" s="357" customFormat="1" ht="28" customHeight="1" x14ac:dyDescent="0.3">
      <c r="A445" s="370" t="s">
        <v>287</v>
      </c>
      <c r="B445" s="370" t="s">
        <v>288</v>
      </c>
      <c r="C445" s="371" t="s">
        <v>137</v>
      </c>
      <c r="D445" s="371"/>
      <c r="E445" s="372"/>
      <c r="F445" s="373"/>
      <c r="G445" s="374"/>
      <c r="H445" s="375"/>
      <c r="I445" s="376"/>
      <c r="J445" s="376"/>
      <c r="K445" s="377"/>
      <c r="L445" s="376"/>
    </row>
    <row r="446" spans="1:12" s="357" customFormat="1" ht="28" customHeight="1" x14ac:dyDescent="0.3">
      <c r="A446" s="353"/>
      <c r="B446" s="353"/>
      <c r="C446" s="354"/>
      <c r="D446" s="354"/>
      <c r="E446" s="353"/>
      <c r="F446" s="378" t="s">
        <v>139</v>
      </c>
      <c r="G446" s="355" t="s">
        <v>144</v>
      </c>
      <c r="H446" s="355" t="s">
        <v>140</v>
      </c>
      <c r="I446" s="379">
        <v>6417</v>
      </c>
      <c r="J446" s="379">
        <v>6417</v>
      </c>
      <c r="K446" s="380">
        <v>0.25</v>
      </c>
      <c r="L446" s="356">
        <f t="shared" ref="L446:L449" si="29">ROUNDUP(J446*K446,0)</f>
        <v>1605</v>
      </c>
    </row>
    <row r="447" spans="1:12" s="357" customFormat="1" ht="28" customHeight="1" x14ac:dyDescent="0.3">
      <c r="A447" s="353"/>
      <c r="B447" s="353"/>
      <c r="C447" s="354"/>
      <c r="D447" s="354"/>
      <c r="E447" s="353"/>
      <c r="F447" s="378" t="s">
        <v>145</v>
      </c>
      <c r="G447" s="355" t="s">
        <v>144</v>
      </c>
      <c r="H447" s="355" t="s">
        <v>140</v>
      </c>
      <c r="I447" s="381">
        <v>239</v>
      </c>
      <c r="J447" s="381">
        <v>239</v>
      </c>
      <c r="K447" s="380">
        <v>0.25</v>
      </c>
      <c r="L447" s="356">
        <f t="shared" si="29"/>
        <v>60</v>
      </c>
    </row>
    <row r="448" spans="1:12" s="357" customFormat="1" ht="28" customHeight="1" x14ac:dyDescent="0.3">
      <c r="A448" s="353"/>
      <c r="B448" s="353"/>
      <c r="C448" s="354"/>
      <c r="D448" s="354"/>
      <c r="E448" s="353"/>
      <c r="F448" s="378" t="s">
        <v>146</v>
      </c>
      <c r="G448" s="355" t="s">
        <v>144</v>
      </c>
      <c r="H448" s="355" t="s">
        <v>140</v>
      </c>
      <c r="I448" s="381">
        <v>179</v>
      </c>
      <c r="J448" s="381">
        <v>179</v>
      </c>
      <c r="K448" s="380">
        <v>0.25</v>
      </c>
      <c r="L448" s="356">
        <f t="shared" si="29"/>
        <v>45</v>
      </c>
    </row>
    <row r="449" spans="1:12" s="357" customFormat="1" ht="28" customHeight="1" x14ac:dyDescent="0.3">
      <c r="A449" s="353"/>
      <c r="B449" s="353"/>
      <c r="C449" s="354"/>
      <c r="D449" s="354"/>
      <c r="E449" s="353"/>
      <c r="F449" s="355" t="s">
        <v>147</v>
      </c>
      <c r="G449" s="353"/>
      <c r="H449" s="355" t="s">
        <v>140</v>
      </c>
      <c r="I449" s="381">
        <v>119</v>
      </c>
      <c r="J449" s="381">
        <v>119</v>
      </c>
      <c r="K449" s="380">
        <v>0.25</v>
      </c>
      <c r="L449" s="356">
        <f t="shared" si="29"/>
        <v>30</v>
      </c>
    </row>
    <row r="450" spans="1:12" s="357" customFormat="1" ht="28" customHeight="1" x14ac:dyDescent="0.3">
      <c r="A450" s="370" t="s">
        <v>289</v>
      </c>
      <c r="B450" s="370" t="s">
        <v>290</v>
      </c>
      <c r="C450" s="371" t="s">
        <v>137</v>
      </c>
      <c r="D450" s="371"/>
      <c r="E450" s="372"/>
      <c r="F450" s="373"/>
      <c r="G450" s="374"/>
      <c r="H450" s="375"/>
      <c r="I450" s="376"/>
      <c r="J450" s="376"/>
      <c r="K450" s="377"/>
      <c r="L450" s="376"/>
    </row>
    <row r="451" spans="1:12" s="357" customFormat="1" ht="28" customHeight="1" x14ac:dyDescent="0.3">
      <c r="A451" s="353"/>
      <c r="B451" s="353"/>
      <c r="C451" s="354"/>
      <c r="D451" s="354"/>
      <c r="E451" s="353"/>
      <c r="F451" s="378" t="s">
        <v>139</v>
      </c>
      <c r="G451" s="353"/>
      <c r="H451" s="355" t="s">
        <v>140</v>
      </c>
      <c r="I451" s="379">
        <v>1</v>
      </c>
      <c r="J451" s="379">
        <v>1</v>
      </c>
      <c r="K451" s="380">
        <v>0.25</v>
      </c>
      <c r="L451" s="356">
        <f t="shared" ref="L451:L454" si="30">ROUNDUP(J451*K451,0)</f>
        <v>1</v>
      </c>
    </row>
    <row r="452" spans="1:12" s="357" customFormat="1" ht="28" customHeight="1" x14ac:dyDescent="0.3">
      <c r="A452" s="353"/>
      <c r="B452" s="353"/>
      <c r="C452" s="354"/>
      <c r="D452" s="354"/>
      <c r="E452" s="353"/>
      <c r="F452" s="378" t="s">
        <v>145</v>
      </c>
      <c r="G452" s="353"/>
      <c r="H452" s="355" t="s">
        <v>140</v>
      </c>
      <c r="I452" s="379">
        <v>1</v>
      </c>
      <c r="J452" s="379">
        <v>1</v>
      </c>
      <c r="K452" s="380">
        <v>0.25</v>
      </c>
      <c r="L452" s="356">
        <f t="shared" si="30"/>
        <v>1</v>
      </c>
    </row>
    <row r="453" spans="1:12" s="357" customFormat="1" ht="28" customHeight="1" x14ac:dyDescent="0.3">
      <c r="A453" s="353"/>
      <c r="B453" s="353"/>
      <c r="C453" s="354"/>
      <c r="D453" s="354"/>
      <c r="E453" s="353"/>
      <c r="F453" s="378" t="s">
        <v>146</v>
      </c>
      <c r="G453" s="353"/>
      <c r="H453" s="355" t="s">
        <v>140</v>
      </c>
      <c r="I453" s="379">
        <v>1</v>
      </c>
      <c r="J453" s="379">
        <v>1</v>
      </c>
      <c r="K453" s="380">
        <v>0.25</v>
      </c>
      <c r="L453" s="356">
        <f t="shared" si="30"/>
        <v>1</v>
      </c>
    </row>
    <row r="454" spans="1:12" s="357" customFormat="1" ht="28" customHeight="1" x14ac:dyDescent="0.3">
      <c r="A454" s="353"/>
      <c r="B454" s="353"/>
      <c r="C454" s="354"/>
      <c r="D454" s="354"/>
      <c r="E454" s="353"/>
      <c r="F454" s="355" t="s">
        <v>147</v>
      </c>
      <c r="G454" s="353"/>
      <c r="H454" s="355" t="s">
        <v>140</v>
      </c>
      <c r="I454" s="379">
        <v>1</v>
      </c>
      <c r="J454" s="379">
        <v>1</v>
      </c>
      <c r="K454" s="380">
        <v>0.25</v>
      </c>
      <c r="L454" s="356">
        <f t="shared" si="30"/>
        <v>1</v>
      </c>
    </row>
    <row r="455" spans="1:12" s="357" customFormat="1" ht="28" customHeight="1" x14ac:dyDescent="0.3">
      <c r="A455" s="370" t="s">
        <v>291</v>
      </c>
      <c r="B455" s="370" t="s">
        <v>292</v>
      </c>
      <c r="C455" s="371" t="s">
        <v>137</v>
      </c>
      <c r="D455" s="371"/>
      <c r="E455" s="372"/>
      <c r="F455" s="373"/>
      <c r="G455" s="374"/>
      <c r="H455" s="375"/>
      <c r="I455" s="376"/>
      <c r="J455" s="376"/>
      <c r="K455" s="377"/>
      <c r="L455" s="376"/>
    </row>
    <row r="456" spans="1:12" s="357" customFormat="1" ht="28" customHeight="1" x14ac:dyDescent="0.3">
      <c r="A456" s="353"/>
      <c r="B456" s="353"/>
      <c r="C456" s="354"/>
      <c r="D456" s="354"/>
      <c r="E456" s="353"/>
      <c r="F456" s="378" t="s">
        <v>139</v>
      </c>
      <c r="G456" s="353"/>
      <c r="H456" s="355" t="s">
        <v>140</v>
      </c>
      <c r="I456" s="379">
        <v>1</v>
      </c>
      <c r="J456" s="379">
        <v>1</v>
      </c>
      <c r="K456" s="380">
        <v>0.25</v>
      </c>
      <c r="L456" s="356">
        <f t="shared" ref="L456:L459" si="31">ROUNDUP(J456*K456,0)</f>
        <v>1</v>
      </c>
    </row>
    <row r="457" spans="1:12" s="357" customFormat="1" ht="28" customHeight="1" x14ac:dyDescent="0.3">
      <c r="A457" s="353"/>
      <c r="B457" s="353"/>
      <c r="C457" s="354"/>
      <c r="D457" s="354"/>
      <c r="E457" s="353"/>
      <c r="F457" s="378" t="s">
        <v>145</v>
      </c>
      <c r="G457" s="353"/>
      <c r="H457" s="355" t="s">
        <v>140</v>
      </c>
      <c r="I457" s="379">
        <v>1</v>
      </c>
      <c r="J457" s="379">
        <v>1</v>
      </c>
      <c r="K457" s="380">
        <v>0.25</v>
      </c>
      <c r="L457" s="356">
        <f t="shared" si="31"/>
        <v>1</v>
      </c>
    </row>
    <row r="458" spans="1:12" s="357" customFormat="1" ht="28" customHeight="1" x14ac:dyDescent="0.3">
      <c r="A458" s="353"/>
      <c r="B458" s="353"/>
      <c r="C458" s="354"/>
      <c r="D458" s="354"/>
      <c r="E458" s="353"/>
      <c r="F458" s="378" t="s">
        <v>146</v>
      </c>
      <c r="G458" s="353"/>
      <c r="H458" s="355" t="s">
        <v>140</v>
      </c>
      <c r="I458" s="379">
        <v>1</v>
      </c>
      <c r="J458" s="379">
        <v>1</v>
      </c>
      <c r="K458" s="380">
        <v>0.25</v>
      </c>
      <c r="L458" s="356">
        <f t="shared" si="31"/>
        <v>1</v>
      </c>
    </row>
    <row r="459" spans="1:12" s="357" customFormat="1" ht="28" customHeight="1" x14ac:dyDescent="0.3">
      <c r="A459" s="353"/>
      <c r="B459" s="353"/>
      <c r="C459" s="354"/>
      <c r="D459" s="354"/>
      <c r="E459" s="353"/>
      <c r="F459" s="355" t="s">
        <v>147</v>
      </c>
      <c r="G459" s="353"/>
      <c r="H459" s="355" t="s">
        <v>140</v>
      </c>
      <c r="I459" s="379">
        <v>1</v>
      </c>
      <c r="J459" s="379">
        <v>1</v>
      </c>
      <c r="K459" s="380">
        <v>0.25</v>
      </c>
      <c r="L459" s="356">
        <f t="shared" si="31"/>
        <v>1</v>
      </c>
    </row>
    <row r="460" spans="1:12" s="357" customFormat="1" ht="28" customHeight="1" x14ac:dyDescent="0.3">
      <c r="A460" s="370" t="s">
        <v>293</v>
      </c>
      <c r="B460" s="370" t="s">
        <v>294</v>
      </c>
      <c r="C460" s="371" t="s">
        <v>137</v>
      </c>
      <c r="D460" s="371"/>
      <c r="E460" s="372"/>
      <c r="F460" s="373"/>
      <c r="G460" s="374"/>
      <c r="H460" s="375"/>
      <c r="I460" s="376"/>
      <c r="J460" s="376"/>
      <c r="K460" s="377"/>
      <c r="L460" s="376"/>
    </row>
    <row r="461" spans="1:12" s="357" customFormat="1" ht="28" customHeight="1" x14ac:dyDescent="0.3">
      <c r="A461" s="353"/>
      <c r="B461" s="353"/>
      <c r="C461" s="354"/>
      <c r="D461" s="354"/>
      <c r="E461" s="353"/>
      <c r="F461" s="378" t="s">
        <v>139</v>
      </c>
      <c r="G461" s="353"/>
      <c r="H461" s="355" t="s">
        <v>140</v>
      </c>
      <c r="I461" s="379">
        <v>59</v>
      </c>
      <c r="J461" s="379">
        <v>295</v>
      </c>
      <c r="K461" s="380">
        <v>0.25</v>
      </c>
      <c r="L461" s="356">
        <f t="shared" ref="L461:L464" si="32">ROUNDUP(J461*K461,0)</f>
        <v>74</v>
      </c>
    </row>
    <row r="462" spans="1:12" s="357" customFormat="1" ht="28" customHeight="1" x14ac:dyDescent="0.3">
      <c r="A462" s="353"/>
      <c r="B462" s="353"/>
      <c r="C462" s="354"/>
      <c r="D462" s="354"/>
      <c r="E462" s="353"/>
      <c r="F462" s="378" t="s">
        <v>145</v>
      </c>
      <c r="G462" s="353"/>
      <c r="H462" s="355" t="s">
        <v>140</v>
      </c>
      <c r="I462" s="379">
        <v>30</v>
      </c>
      <c r="J462" s="379">
        <v>150</v>
      </c>
      <c r="K462" s="380">
        <v>0.25</v>
      </c>
      <c r="L462" s="356">
        <f t="shared" si="32"/>
        <v>38</v>
      </c>
    </row>
    <row r="463" spans="1:12" s="357" customFormat="1" ht="28" customHeight="1" x14ac:dyDescent="0.3">
      <c r="A463" s="353"/>
      <c r="B463" s="353"/>
      <c r="C463" s="354"/>
      <c r="D463" s="354"/>
      <c r="E463" s="353"/>
      <c r="F463" s="378" t="s">
        <v>146</v>
      </c>
      <c r="G463" s="353"/>
      <c r="H463" s="355" t="s">
        <v>140</v>
      </c>
      <c r="I463" s="379">
        <v>5</v>
      </c>
      <c r="J463" s="379">
        <v>25</v>
      </c>
      <c r="K463" s="380">
        <v>0.25</v>
      </c>
      <c r="L463" s="356">
        <f t="shared" si="32"/>
        <v>7</v>
      </c>
    </row>
    <row r="464" spans="1:12" s="357" customFormat="1" ht="28" customHeight="1" x14ac:dyDescent="0.3">
      <c r="A464" s="353"/>
      <c r="B464" s="353"/>
      <c r="C464" s="354"/>
      <c r="D464" s="354"/>
      <c r="E464" s="353"/>
      <c r="F464" s="355" t="s">
        <v>147</v>
      </c>
      <c r="G464" s="353"/>
      <c r="H464" s="355" t="s">
        <v>140</v>
      </c>
      <c r="I464" s="379">
        <v>15</v>
      </c>
      <c r="J464" s="379">
        <v>75</v>
      </c>
      <c r="K464" s="380">
        <v>0.25</v>
      </c>
      <c r="L464" s="356">
        <f t="shared" si="32"/>
        <v>19</v>
      </c>
    </row>
    <row r="465" spans="1:12" s="357" customFormat="1" ht="28" customHeight="1" x14ac:dyDescent="0.3">
      <c r="A465" s="370" t="s">
        <v>295</v>
      </c>
      <c r="B465" s="370" t="s">
        <v>296</v>
      </c>
      <c r="C465" s="371" t="s">
        <v>137</v>
      </c>
      <c r="D465" s="371"/>
      <c r="E465" s="372"/>
      <c r="F465" s="373"/>
      <c r="G465" s="374"/>
      <c r="H465" s="375"/>
      <c r="I465" s="376"/>
      <c r="J465" s="376"/>
      <c r="K465" s="377"/>
      <c r="L465" s="376"/>
    </row>
    <row r="466" spans="1:12" s="357" customFormat="1" ht="28" customHeight="1" x14ac:dyDescent="0.3">
      <c r="A466" s="353"/>
      <c r="B466" s="353"/>
      <c r="C466" s="354"/>
      <c r="D466" s="354"/>
      <c r="E466" s="353"/>
      <c r="F466" s="378" t="s">
        <v>139</v>
      </c>
      <c r="G466" s="355" t="s">
        <v>144</v>
      </c>
      <c r="H466" s="355" t="s">
        <v>253</v>
      </c>
      <c r="I466" s="379">
        <v>59</v>
      </c>
      <c r="J466" s="379">
        <v>295</v>
      </c>
      <c r="K466" s="380">
        <v>0.25</v>
      </c>
      <c r="L466" s="356">
        <f t="shared" ref="L466:L469" si="33">ROUNDUP(J466*K466,0)</f>
        <v>74</v>
      </c>
    </row>
    <row r="467" spans="1:12" s="357" customFormat="1" ht="28" customHeight="1" x14ac:dyDescent="0.3">
      <c r="A467" s="353"/>
      <c r="B467" s="353"/>
      <c r="C467" s="354"/>
      <c r="D467" s="354"/>
      <c r="E467" s="353"/>
      <c r="F467" s="378" t="s">
        <v>145</v>
      </c>
      <c r="G467" s="355" t="s">
        <v>144</v>
      </c>
      <c r="H467" s="355" t="s">
        <v>253</v>
      </c>
      <c r="I467" s="379">
        <v>30</v>
      </c>
      <c r="J467" s="379">
        <v>150</v>
      </c>
      <c r="K467" s="380">
        <v>0.25</v>
      </c>
      <c r="L467" s="356">
        <f t="shared" si="33"/>
        <v>38</v>
      </c>
    </row>
    <row r="468" spans="1:12" s="357" customFormat="1" ht="28" customHeight="1" x14ac:dyDescent="0.3">
      <c r="A468" s="353"/>
      <c r="B468" s="353"/>
      <c r="C468" s="354"/>
      <c r="D468" s="354"/>
      <c r="E468" s="353"/>
      <c r="F468" s="378" t="s">
        <v>146</v>
      </c>
      <c r="G468" s="355" t="s">
        <v>144</v>
      </c>
      <c r="H468" s="355" t="s">
        <v>253</v>
      </c>
      <c r="I468" s="379">
        <v>5</v>
      </c>
      <c r="J468" s="379">
        <v>25</v>
      </c>
      <c r="K468" s="380">
        <v>0.25</v>
      </c>
      <c r="L468" s="356">
        <f t="shared" si="33"/>
        <v>7</v>
      </c>
    </row>
    <row r="469" spans="1:12" s="357" customFormat="1" ht="28" customHeight="1" x14ac:dyDescent="0.3">
      <c r="A469" s="353"/>
      <c r="B469" s="353"/>
      <c r="C469" s="354"/>
      <c r="D469" s="354"/>
      <c r="E469" s="353"/>
      <c r="F469" s="355" t="s">
        <v>147</v>
      </c>
      <c r="G469" s="355" t="s">
        <v>144</v>
      </c>
      <c r="H469" s="355" t="s">
        <v>253</v>
      </c>
      <c r="I469" s="379">
        <v>15</v>
      </c>
      <c r="J469" s="379">
        <v>75</v>
      </c>
      <c r="K469" s="380">
        <v>0.25</v>
      </c>
      <c r="L469" s="356">
        <f t="shared" si="33"/>
        <v>19</v>
      </c>
    </row>
    <row r="470" spans="1:12" s="357" customFormat="1" ht="13" x14ac:dyDescent="0.3">
      <c r="C470" s="358"/>
      <c r="D470" s="358"/>
      <c r="I470" s="359"/>
      <c r="J470" s="359"/>
      <c r="K470" s="359"/>
      <c r="L470" s="359"/>
    </row>
    <row r="471" spans="1:12" s="357" customFormat="1" ht="13" x14ac:dyDescent="0.3">
      <c r="C471" s="358"/>
      <c r="D471" s="358"/>
      <c r="I471" s="360"/>
      <c r="J471" s="360"/>
      <c r="K471" s="360"/>
      <c r="L471" s="360"/>
    </row>
    <row r="472" spans="1:12" s="357" customFormat="1" ht="13" x14ac:dyDescent="0.3">
      <c r="C472" s="358"/>
      <c r="D472" s="358"/>
      <c r="I472" s="360"/>
      <c r="J472" s="360"/>
      <c r="K472" s="360"/>
      <c r="L472" s="360"/>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6A2DD-993D-4AD6-9F0A-6FB4ACB20E5C}">
  <dimension ref="A1:Q54"/>
  <sheetViews>
    <sheetView zoomScale="90" zoomScaleNormal="90" zoomScaleSheetLayoutView="115" workbookViewId="0">
      <selection activeCell="E20" sqref="E20"/>
    </sheetView>
  </sheetViews>
  <sheetFormatPr defaultColWidth="9.1796875" defaultRowHeight="9" customHeight="1" x14ac:dyDescent="0.35"/>
  <cols>
    <col min="1" max="1" width="40.453125" style="9" customWidth="1"/>
    <col min="2" max="2" width="18.7265625" style="9" bestFit="1" customWidth="1"/>
    <col min="3" max="3" width="15.7265625" style="9" customWidth="1"/>
    <col min="4" max="4" width="17.26953125" style="9" customWidth="1"/>
    <col min="5" max="5" width="16.81640625" style="9" customWidth="1"/>
    <col min="6" max="6" width="11" style="9" customWidth="1"/>
    <col min="7" max="7" width="22.7265625" style="9" bestFit="1" customWidth="1"/>
    <col min="8" max="8" width="14.54296875" style="9" customWidth="1"/>
    <col min="9" max="9" width="9.1796875" style="9"/>
    <col min="10" max="10" width="20.453125" style="9" bestFit="1" customWidth="1"/>
    <col min="11" max="15" width="13.7265625" style="9" customWidth="1"/>
    <col min="16" max="16" width="7.54296875" style="273" customWidth="1"/>
    <col min="17" max="17" width="68.1796875" style="230" bestFit="1" customWidth="1"/>
    <col min="18" max="16384" width="9.1796875" style="9"/>
  </cols>
  <sheetData>
    <row r="1" spans="1:17" ht="26.25" customHeight="1" x14ac:dyDescent="0.35">
      <c r="A1" s="176" t="s">
        <v>93</v>
      </c>
      <c r="B1" s="141"/>
      <c r="C1" s="141"/>
      <c r="D1" s="141"/>
      <c r="E1" s="141"/>
      <c r="F1" s="141"/>
      <c r="G1" s="280" t="s">
        <v>112</v>
      </c>
      <c r="H1" s="281"/>
      <c r="I1" s="281"/>
      <c r="J1" s="281"/>
      <c r="K1" s="281"/>
      <c r="L1" s="281"/>
      <c r="M1" s="281"/>
      <c r="N1" s="281"/>
      <c r="O1" s="281"/>
      <c r="P1" s="282"/>
      <c r="Q1" s="288" t="s">
        <v>111</v>
      </c>
    </row>
    <row r="2" spans="1:17" ht="28.5" customHeight="1" thickBot="1" x14ac:dyDescent="0.4">
      <c r="A2" s="283" t="s">
        <v>72</v>
      </c>
      <c r="B2" s="284"/>
      <c r="C2" s="284"/>
      <c r="D2" s="284"/>
      <c r="E2" s="284"/>
      <c r="F2" s="285" t="s">
        <v>92</v>
      </c>
      <c r="G2" s="286" t="s">
        <v>97</v>
      </c>
      <c r="H2" s="286"/>
      <c r="I2" s="284"/>
      <c r="J2" s="284"/>
      <c r="K2" s="284"/>
      <c r="L2" s="284"/>
      <c r="M2" s="284"/>
      <c r="N2" s="284"/>
      <c r="O2" s="284"/>
      <c r="P2" s="287"/>
    </row>
    <row r="3" spans="1:17" ht="28.5" customHeight="1" x14ac:dyDescent="0.35">
      <c r="A3" s="239"/>
      <c r="B3" s="141"/>
      <c r="C3" s="141"/>
      <c r="D3" s="141"/>
      <c r="E3" s="141"/>
      <c r="F3" s="141"/>
      <c r="G3" s="240" t="s">
        <v>94</v>
      </c>
      <c r="H3" s="240"/>
      <c r="I3" s="141"/>
      <c r="J3" s="141"/>
      <c r="K3" s="141"/>
      <c r="L3" s="141"/>
      <c r="M3" s="141"/>
      <c r="N3" s="141"/>
      <c r="O3" s="141"/>
      <c r="P3" s="272"/>
    </row>
    <row r="4" spans="1:17" ht="28.5" customHeight="1" thickBot="1" x14ac:dyDescent="0.4">
      <c r="A4" s="241" t="s">
        <v>101</v>
      </c>
      <c r="B4" s="141"/>
      <c r="C4" s="141"/>
      <c r="D4" s="141"/>
      <c r="E4" s="141"/>
      <c r="F4" s="141"/>
      <c r="G4" s="240" t="s">
        <v>117</v>
      </c>
      <c r="H4" s="141"/>
      <c r="I4" s="141"/>
      <c r="J4" s="240"/>
      <c r="K4" s="240"/>
      <c r="L4" s="240"/>
      <c r="M4" s="240"/>
      <c r="N4" s="240"/>
      <c r="O4" s="240"/>
      <c r="P4" s="272"/>
      <c r="Q4" s="275" t="s">
        <v>113</v>
      </c>
    </row>
    <row r="5" spans="1:17" ht="15" customHeight="1" thickBot="1" x14ac:dyDescent="0.4">
      <c r="A5" s="244" t="s">
        <v>27</v>
      </c>
      <c r="B5" s="290" t="s">
        <v>130</v>
      </c>
      <c r="C5" s="245"/>
      <c r="D5" s="246" t="s">
        <v>31</v>
      </c>
      <c r="E5" s="247" t="s">
        <v>57</v>
      </c>
      <c r="F5" s="141"/>
      <c r="G5" s="179"/>
      <c r="H5" s="180"/>
      <c r="I5" s="180"/>
      <c r="J5" s="180"/>
      <c r="K5" s="180"/>
      <c r="L5" s="180"/>
      <c r="M5" s="180"/>
      <c r="N5" s="180"/>
      <c r="O5" s="181"/>
      <c r="P5" s="272"/>
      <c r="Q5" s="274" t="s">
        <v>108</v>
      </c>
    </row>
    <row r="6" spans="1:17" ht="15" customHeight="1" thickBot="1" x14ac:dyDescent="0.4">
      <c r="A6" s="105" t="s">
        <v>28</v>
      </c>
      <c r="B6" s="291" t="s">
        <v>302</v>
      </c>
      <c r="C6" s="248"/>
      <c r="D6" s="249" t="s">
        <v>58</v>
      </c>
      <c r="E6" s="250">
        <f>SUMIFS('APHIS 71'!I14:I500,'APHIS 71'!F14:F500,"FG",'APHIS 71'!G14:G500,"=?")</f>
        <v>1</v>
      </c>
      <c r="F6" s="149"/>
      <c r="G6" s="162" t="s">
        <v>57</v>
      </c>
      <c r="H6" s="182"/>
      <c r="I6" s="183"/>
      <c r="J6" s="186" t="s">
        <v>31</v>
      </c>
      <c r="K6" s="187">
        <f>K15+K23+K31+K39</f>
        <v>381316</v>
      </c>
      <c r="L6" s="183"/>
      <c r="M6" s="183"/>
      <c r="N6" s="183"/>
      <c r="O6" s="163"/>
      <c r="P6" s="272"/>
      <c r="Q6" s="269" t="s">
        <v>109</v>
      </c>
    </row>
    <row r="7" spans="1:17" ht="15" customHeight="1" x14ac:dyDescent="0.35">
      <c r="A7" s="242"/>
      <c r="B7" s="243"/>
      <c r="C7" s="76"/>
      <c r="D7" s="137" t="s">
        <v>59</v>
      </c>
      <c r="E7" s="128">
        <f>SUMIFS('APHIS 71'!I14:I500,'APHIS 71'!F14:F500,"=S1",'APHIS 71'!G14:G500,"=?")</f>
        <v>6467</v>
      </c>
      <c r="F7" s="150"/>
      <c r="G7" s="162"/>
      <c r="H7" s="182"/>
      <c r="I7" s="183"/>
      <c r="J7" s="183"/>
      <c r="K7" s="183"/>
      <c r="L7" s="183"/>
      <c r="M7" s="183"/>
      <c r="N7" s="183"/>
      <c r="O7" s="163"/>
      <c r="P7" s="272"/>
      <c r="Q7" s="269" t="s">
        <v>110</v>
      </c>
    </row>
    <row r="8" spans="1:17" ht="15" customHeight="1" thickBot="1" x14ac:dyDescent="0.4">
      <c r="A8" s="106" t="s">
        <v>29</v>
      </c>
      <c r="B8" s="107" t="s">
        <v>30</v>
      </c>
      <c r="C8" s="77"/>
      <c r="D8" s="137" t="s">
        <v>60</v>
      </c>
      <c r="E8" s="128">
        <f>SUMIFS('APHIS 71'!I14:I500,'APHIS 71'!F14:F500,"=S2",'APHIS 71'!G14:G500,"=?")</f>
        <v>0</v>
      </c>
      <c r="F8" s="151"/>
      <c r="G8" s="164"/>
      <c r="H8" s="267" t="s">
        <v>73</v>
      </c>
      <c r="I8" s="183"/>
      <c r="J8" s="130"/>
      <c r="K8" s="265" t="s">
        <v>74</v>
      </c>
      <c r="L8" s="265" t="s">
        <v>75</v>
      </c>
      <c r="M8" s="265" t="s">
        <v>76</v>
      </c>
      <c r="N8" s="265" t="s">
        <v>77</v>
      </c>
      <c r="O8" s="266" t="s">
        <v>78</v>
      </c>
      <c r="P8" s="272"/>
    </row>
    <row r="9" spans="1:17" ht="15" customHeight="1" thickBot="1" x14ac:dyDescent="0.4">
      <c r="A9" s="78" t="s">
        <v>32</v>
      </c>
      <c r="B9" s="79">
        <f>'APHIS 71'!L5</f>
        <v>381316</v>
      </c>
      <c r="C9" s="80"/>
      <c r="D9" s="137" t="s">
        <v>61</v>
      </c>
      <c r="E9" s="128">
        <f>SUMIFS('APHIS 71'!I14:I500,'APHIS 71'!F14:F500,"=S3",'APHIS 71'!G14:G500,"=?")</f>
        <v>0</v>
      </c>
      <c r="F9" s="151"/>
      <c r="G9" s="165" t="s">
        <v>41</v>
      </c>
      <c r="H9" s="134">
        <f>H18+H26+H34+H42</f>
        <v>175042</v>
      </c>
      <c r="I9" s="183"/>
      <c r="J9" s="130" t="s">
        <v>79</v>
      </c>
      <c r="K9" s="135">
        <f t="shared" ref="K9:O11" si="0">K18+K26+K34+K42</f>
        <v>985618</v>
      </c>
      <c r="L9" s="135">
        <f t="shared" si="0"/>
        <v>0</v>
      </c>
      <c r="M9" s="135">
        <f t="shared" si="0"/>
        <v>985618</v>
      </c>
      <c r="N9" s="135">
        <f t="shared" si="0"/>
        <v>0</v>
      </c>
      <c r="O9" s="166">
        <f t="shared" si="0"/>
        <v>0</v>
      </c>
      <c r="P9" s="272"/>
      <c r="Q9" s="270" t="s">
        <v>103</v>
      </c>
    </row>
    <row r="10" spans="1:17" ht="15" customHeight="1" x14ac:dyDescent="0.35">
      <c r="A10" s="78" t="s">
        <v>34</v>
      </c>
      <c r="B10" s="79">
        <f>B11/B9</f>
        <v>2.5847800774161063</v>
      </c>
      <c r="C10" s="80"/>
      <c r="D10" s="137" t="s">
        <v>36</v>
      </c>
      <c r="E10" s="128">
        <f>SUMIFS('APHIS 71'!I14:I500,'APHIS 71'!F14:F500,"=P1",'APHIS 71'!G14:G500,"=?")</f>
        <v>342521</v>
      </c>
      <c r="F10" s="151"/>
      <c r="G10" s="167" t="s">
        <v>80</v>
      </c>
      <c r="H10" s="135">
        <f>H19+H27+H35+H43</f>
        <v>52997</v>
      </c>
      <c r="I10" s="183"/>
      <c r="J10" s="130" t="s">
        <v>73</v>
      </c>
      <c r="K10" s="135">
        <f t="shared" si="0"/>
        <v>228953</v>
      </c>
      <c r="L10" s="135">
        <f t="shared" si="0"/>
        <v>0</v>
      </c>
      <c r="M10" s="135">
        <f t="shared" si="0"/>
        <v>228953</v>
      </c>
      <c r="N10" s="135">
        <f t="shared" si="0"/>
        <v>0</v>
      </c>
      <c r="O10" s="166">
        <f t="shared" si="0"/>
        <v>0</v>
      </c>
      <c r="P10" s="272"/>
      <c r="Q10" s="268" t="s">
        <v>114</v>
      </c>
    </row>
    <row r="11" spans="1:17" ht="15" customHeight="1" thickBot="1" x14ac:dyDescent="0.4">
      <c r="A11" s="78" t="s">
        <v>35</v>
      </c>
      <c r="B11" s="79">
        <f>'APHIS 71'!L6</f>
        <v>985618</v>
      </c>
      <c r="C11" s="80"/>
      <c r="D11" s="137" t="s">
        <v>38</v>
      </c>
      <c r="E11" s="128">
        <f>SUMIFS('APHIS 71'!I14:I500,'APHIS 71'!F14:F500,"=P2",'APHIS 71'!G14:G500,"=?")</f>
        <v>11053</v>
      </c>
      <c r="F11" s="141"/>
      <c r="G11" s="164" t="s">
        <v>81</v>
      </c>
      <c r="H11" s="136">
        <f>H20+H28+H36+H44</f>
        <v>914</v>
      </c>
      <c r="I11" s="183"/>
      <c r="J11" s="130" t="s">
        <v>82</v>
      </c>
      <c r="K11" s="135">
        <f t="shared" si="0"/>
        <v>0</v>
      </c>
      <c r="L11" s="135">
        <f t="shared" si="0"/>
        <v>0</v>
      </c>
      <c r="M11" s="135">
        <f t="shared" si="0"/>
        <v>0</v>
      </c>
      <c r="N11" s="135">
        <f t="shared" si="0"/>
        <v>0</v>
      </c>
      <c r="O11" s="135">
        <f t="shared" si="0"/>
        <v>0</v>
      </c>
      <c r="P11" s="272"/>
      <c r="Q11" s="268" t="s">
        <v>115</v>
      </c>
    </row>
    <row r="12" spans="1:17" ht="15" customHeight="1" x14ac:dyDescent="0.35">
      <c r="A12" s="78" t="s">
        <v>37</v>
      </c>
      <c r="B12" s="79">
        <f>'APHIS 71'!L9</f>
        <v>228953</v>
      </c>
      <c r="C12" s="80"/>
      <c r="D12" s="137" t="s">
        <v>39</v>
      </c>
      <c r="E12" s="128">
        <f>SUMIFS('APHIS 71'!I14:I500,'APHIS 71'!F14:F500,"=P3",'APHIS 71'!G14:G500,"=?")</f>
        <v>14813</v>
      </c>
      <c r="F12" s="141"/>
      <c r="G12" s="165" t="s">
        <v>57</v>
      </c>
      <c r="H12" s="134">
        <f>SUM(H9:H11)</f>
        <v>228953</v>
      </c>
      <c r="I12" s="183"/>
      <c r="J12" s="183"/>
      <c r="K12" s="183"/>
      <c r="L12" s="183"/>
      <c r="M12" s="183"/>
      <c r="N12" s="183"/>
      <c r="O12" s="163"/>
      <c r="P12" s="272"/>
    </row>
    <row r="13" spans="1:17" ht="15" customHeight="1" thickBot="1" x14ac:dyDescent="0.4">
      <c r="A13" s="81" t="s">
        <v>40</v>
      </c>
      <c r="B13" s="82">
        <f>B12/B11</f>
        <v>0.232293850152899</v>
      </c>
      <c r="C13" s="80"/>
      <c r="D13" s="138" t="s">
        <v>62</v>
      </c>
      <c r="E13" s="129">
        <f>SUMIFS('APHIS 71'!I14:I500,'APHIS 71'!F14:F500,"=I",'APHIS 71'!G14:G500,"=?")</f>
        <v>6461</v>
      </c>
      <c r="F13" s="141"/>
      <c r="G13" s="188"/>
      <c r="H13" s="189"/>
      <c r="I13" s="190"/>
      <c r="J13" s="190"/>
      <c r="K13" s="190"/>
      <c r="L13" s="190"/>
      <c r="M13" s="190"/>
      <c r="N13" s="190"/>
      <c r="O13" s="191"/>
      <c r="P13" s="272"/>
      <c r="Q13" s="270" t="s">
        <v>102</v>
      </c>
    </row>
    <row r="14" spans="1:17" ht="15" customHeight="1" thickBot="1" x14ac:dyDescent="0.4">
      <c r="A14" s="146"/>
      <c r="B14" s="146"/>
      <c r="C14" s="146"/>
      <c r="D14" s="147"/>
      <c r="E14" s="148">
        <f>SUM(E6:E13)</f>
        <v>381316</v>
      </c>
      <c r="F14" s="255"/>
      <c r="G14" s="256"/>
      <c r="H14" s="257" t="s">
        <v>90</v>
      </c>
      <c r="I14" s="256"/>
      <c r="J14" s="256"/>
      <c r="K14" s="257" t="s">
        <v>90</v>
      </c>
      <c r="L14" s="256"/>
      <c r="M14" s="256"/>
      <c r="N14" s="256"/>
      <c r="O14" s="258"/>
      <c r="P14" s="272"/>
      <c r="Q14" s="269" t="s">
        <v>105</v>
      </c>
    </row>
    <row r="15" spans="1:17" ht="21" customHeight="1" x14ac:dyDescent="0.35">
      <c r="A15" s="83" t="s">
        <v>29</v>
      </c>
      <c r="B15" s="84" t="s">
        <v>63</v>
      </c>
      <c r="C15" s="85" t="s">
        <v>41</v>
      </c>
      <c r="D15" s="86" t="s">
        <v>42</v>
      </c>
      <c r="E15" s="87" t="s">
        <v>64</v>
      </c>
      <c r="F15" s="141"/>
      <c r="G15" s="162" t="s">
        <v>83</v>
      </c>
      <c r="H15" s="182"/>
      <c r="I15" s="182"/>
      <c r="J15" s="184" t="s">
        <v>31</v>
      </c>
      <c r="K15" s="294">
        <f>B16</f>
        <v>1</v>
      </c>
      <c r="L15" s="184"/>
      <c r="M15" s="184"/>
      <c r="N15" s="184"/>
      <c r="O15" s="168"/>
      <c r="P15" s="272"/>
      <c r="Q15" s="269" t="s">
        <v>104</v>
      </c>
    </row>
    <row r="16" spans="1:17" ht="15" customHeight="1" x14ac:dyDescent="0.35">
      <c r="A16" s="78" t="s">
        <v>32</v>
      </c>
      <c r="B16" s="88">
        <f>E6</f>
        <v>1</v>
      </c>
      <c r="C16" s="89"/>
      <c r="D16" s="90"/>
      <c r="E16" s="91"/>
      <c r="F16" s="141"/>
      <c r="G16" s="162"/>
      <c r="H16" s="182"/>
      <c r="I16" s="182"/>
      <c r="J16" s="184"/>
      <c r="K16" s="184"/>
      <c r="L16" s="184"/>
      <c r="M16" s="184"/>
      <c r="N16" s="184"/>
      <c r="O16" s="168"/>
      <c r="P16" s="272"/>
      <c r="Q16" s="277" t="s">
        <v>121</v>
      </c>
    </row>
    <row r="17" spans="1:17" ht="15" customHeight="1" thickBot="1" x14ac:dyDescent="0.4">
      <c r="A17" s="78" t="s">
        <v>34</v>
      </c>
      <c r="B17" s="92">
        <f>B18/B16</f>
        <v>1</v>
      </c>
      <c r="C17" s="89"/>
      <c r="D17" s="90"/>
      <c r="E17" s="91"/>
      <c r="F17" s="141"/>
      <c r="G17" s="164"/>
      <c r="H17" s="267" t="s">
        <v>73</v>
      </c>
      <c r="I17" s="182"/>
      <c r="J17" s="130"/>
      <c r="K17" s="265" t="s">
        <v>74</v>
      </c>
      <c r="L17" s="265" t="s">
        <v>75</v>
      </c>
      <c r="M17" s="265" t="s">
        <v>76</v>
      </c>
      <c r="N17" s="265" t="s">
        <v>77</v>
      </c>
      <c r="O17" s="266" t="s">
        <v>78</v>
      </c>
      <c r="P17" s="272"/>
    </row>
    <row r="18" spans="1:17" ht="15" customHeight="1" x14ac:dyDescent="0.35">
      <c r="A18" s="78" t="s">
        <v>35</v>
      </c>
      <c r="B18" s="93">
        <f>SUMIF('APHIS 71'!$F$14:$F$500,"=FG",'APHIS 71'!$J$14:$J$500)</f>
        <v>1</v>
      </c>
      <c r="C18" s="89"/>
      <c r="D18" s="90"/>
      <c r="E18" s="91"/>
      <c r="F18" s="174"/>
      <c r="G18" s="165" t="s">
        <v>41</v>
      </c>
      <c r="H18" s="134">
        <f>C19</f>
        <v>0</v>
      </c>
      <c r="I18" s="182"/>
      <c r="J18" s="130" t="s">
        <v>79</v>
      </c>
      <c r="K18" s="135">
        <f>B18</f>
        <v>1</v>
      </c>
      <c r="L18" s="292">
        <v>0</v>
      </c>
      <c r="M18" s="135">
        <f>K18-L18-O18</f>
        <v>1</v>
      </c>
      <c r="N18" s="292">
        <v>0</v>
      </c>
      <c r="O18" s="278"/>
      <c r="P18" s="272"/>
    </row>
    <row r="19" spans="1:17" ht="15" customHeight="1" thickBot="1" x14ac:dyDescent="0.4">
      <c r="A19" s="81" t="s">
        <v>37</v>
      </c>
      <c r="B19" s="94">
        <f>SUMIF('APHIS 71'!$F$14:$F$500,"=FG",'APHIS 71'!$L$14:$L$500)</f>
        <v>1</v>
      </c>
      <c r="C19" s="95">
        <f>SUMIFS('APHIS 71'!$L$14:$L$500,'APHIS 71'!$F$14:$F$500,"=FG",'APHIS 71'!$H$14:$H$500,"=I")</f>
        <v>0</v>
      </c>
      <c r="D19" s="96">
        <f>SUMIFS('APHIS 71'!$L$14:$L$500,'APHIS 71'!$F$14:$F$500,"=FG",'APHIS 71'!$H$14:$H$500,"=R")</f>
        <v>0</v>
      </c>
      <c r="E19" s="97">
        <f>SUMIFS('APHIS 71'!$L$14:$L$500,'APHIS 71'!$F$14:$F$500,"=FG",'APHIS 71'!$H$14:$H$500,"=TP")</f>
        <v>1</v>
      </c>
      <c r="F19" s="175" t="s">
        <v>91</v>
      </c>
      <c r="G19" s="167" t="s">
        <v>80</v>
      </c>
      <c r="H19" s="135">
        <f>D19</f>
        <v>0</v>
      </c>
      <c r="I19" s="182"/>
      <c r="J19" s="130" t="s">
        <v>73</v>
      </c>
      <c r="K19" s="135">
        <f>H21</f>
        <v>1</v>
      </c>
      <c r="L19" s="292">
        <v>0</v>
      </c>
      <c r="M19" s="135">
        <f>K19-L19-O19</f>
        <v>1</v>
      </c>
      <c r="N19" s="292">
        <v>0</v>
      </c>
      <c r="O19" s="278"/>
      <c r="P19" s="272"/>
    </row>
    <row r="20" spans="1:17" ht="15" customHeight="1" thickBot="1" x14ac:dyDescent="0.4">
      <c r="A20" s="271" t="s">
        <v>43</v>
      </c>
      <c r="B20" s="271">
        <f>SUMIFS('APHIS 71'!$J$14:$J$500,'APHIS 71'!$F$14:$F$500,"=FG",'APHIS 71'!$E$14:$E$500,"=E")</f>
        <v>1</v>
      </c>
      <c r="C20" s="233"/>
      <c r="D20" s="234"/>
      <c r="E20" s="235"/>
      <c r="F20" s="141"/>
      <c r="G20" s="164" t="s">
        <v>81</v>
      </c>
      <c r="H20" s="136">
        <f>E19</f>
        <v>1</v>
      </c>
      <c r="I20" s="182"/>
      <c r="J20" s="130" t="s">
        <v>82</v>
      </c>
      <c r="K20" s="132">
        <v>0</v>
      </c>
      <c r="L20" s="292">
        <v>0</v>
      </c>
      <c r="M20" s="132">
        <v>0</v>
      </c>
      <c r="N20" s="292">
        <v>0</v>
      </c>
      <c r="O20" s="278"/>
      <c r="P20" s="272"/>
      <c r="Q20" s="270" t="s">
        <v>106</v>
      </c>
    </row>
    <row r="21" spans="1:17" ht="15" customHeight="1" thickBot="1" x14ac:dyDescent="0.4">
      <c r="A21" s="271" t="s">
        <v>44</v>
      </c>
      <c r="B21" s="271">
        <f>SUMIFS('APHIS 71'!$L$14:$L$500,'APHIS 71'!$F$14:$F$500,"=FG",'APHIS 71'!$E$14:$E$500,"=E")</f>
        <v>1</v>
      </c>
      <c r="C21" s="236"/>
      <c r="D21" s="237"/>
      <c r="E21" s="238"/>
      <c r="F21" s="251"/>
      <c r="G21" s="170" t="s">
        <v>57</v>
      </c>
      <c r="H21" s="171">
        <f>SUM(H18:H20)</f>
        <v>1</v>
      </c>
      <c r="I21" s="172"/>
      <c r="J21" s="172"/>
      <c r="K21" s="172"/>
      <c r="L21" s="172"/>
      <c r="M21" s="172"/>
      <c r="N21" s="172"/>
      <c r="O21" s="173"/>
      <c r="P21" s="272"/>
      <c r="Q21" s="269" t="s">
        <v>107</v>
      </c>
    </row>
    <row r="22" spans="1:17" ht="17.149999999999999" customHeight="1" thickBot="1" x14ac:dyDescent="0.4">
      <c r="A22" s="139"/>
      <c r="B22" s="139"/>
      <c r="C22" s="140"/>
      <c r="D22" s="140"/>
      <c r="E22" s="140"/>
      <c r="F22" s="253"/>
      <c r="G22" s="259"/>
      <c r="H22" s="260"/>
      <c r="I22" s="261"/>
      <c r="J22" s="261"/>
      <c r="K22" s="261"/>
      <c r="L22" s="261"/>
      <c r="M22" s="261"/>
      <c r="N22" s="261"/>
      <c r="O22" s="262"/>
      <c r="P22" s="272"/>
    </row>
    <row r="23" spans="1:17" ht="17.149999999999999" customHeight="1" x14ac:dyDescent="0.35">
      <c r="A23" s="83" t="s">
        <v>29</v>
      </c>
      <c r="B23" s="84" t="s">
        <v>45</v>
      </c>
      <c r="C23" s="85" t="s">
        <v>41</v>
      </c>
      <c r="D23" s="86" t="s">
        <v>42</v>
      </c>
      <c r="E23" s="87" t="s">
        <v>64</v>
      </c>
      <c r="F23" s="141"/>
      <c r="G23" s="162" t="s">
        <v>45</v>
      </c>
      <c r="H23" s="182"/>
      <c r="I23" s="182"/>
      <c r="J23" s="184" t="s">
        <v>31</v>
      </c>
      <c r="K23" s="295">
        <f>B24</f>
        <v>6467</v>
      </c>
      <c r="L23" s="184"/>
      <c r="M23" s="184"/>
      <c r="N23" s="184"/>
      <c r="O23" s="168"/>
      <c r="P23" s="272"/>
    </row>
    <row r="24" spans="1:17" ht="15" customHeight="1" x14ac:dyDescent="0.35">
      <c r="A24" s="78" t="s">
        <v>32</v>
      </c>
      <c r="B24" s="88">
        <f>SUM(E7:E9)</f>
        <v>6467</v>
      </c>
      <c r="C24" s="89"/>
      <c r="D24" s="90"/>
      <c r="E24" s="91"/>
      <c r="F24" s="141"/>
      <c r="G24" s="162"/>
      <c r="H24" s="182"/>
      <c r="I24" s="182"/>
      <c r="J24" s="184"/>
      <c r="K24" s="184"/>
      <c r="L24" s="184"/>
      <c r="M24" s="184"/>
      <c r="N24" s="184"/>
      <c r="O24" s="168"/>
      <c r="P24" s="272"/>
    </row>
    <row r="25" spans="1:17" ht="15" customHeight="1" x14ac:dyDescent="0.35">
      <c r="A25" s="78" t="s">
        <v>34</v>
      </c>
      <c r="B25" s="92">
        <f>B26/B24</f>
        <v>2.9194371424153394</v>
      </c>
      <c r="C25" s="89"/>
      <c r="D25" s="90"/>
      <c r="E25" s="91"/>
      <c r="F25" s="141"/>
      <c r="G25" s="167"/>
      <c r="H25" s="265" t="s">
        <v>73</v>
      </c>
      <c r="I25" s="182"/>
      <c r="J25" s="130"/>
      <c r="K25" s="265" t="s">
        <v>74</v>
      </c>
      <c r="L25" s="265" t="s">
        <v>75</v>
      </c>
      <c r="M25" s="265" t="s">
        <v>76</v>
      </c>
      <c r="N25" s="265" t="s">
        <v>77</v>
      </c>
      <c r="O25" s="266" t="s">
        <v>78</v>
      </c>
      <c r="P25" s="272"/>
    </row>
    <row r="26" spans="1:17" ht="15" customHeight="1" x14ac:dyDescent="0.35">
      <c r="A26" s="78" t="s">
        <v>35</v>
      </c>
      <c r="B26" s="93">
        <f>SUMIF('APHIS 71'!$F$14:$F$500,"=S?",'APHIS 71'!$J$14:$J$500)</f>
        <v>18880</v>
      </c>
      <c r="C26" s="89"/>
      <c r="D26" s="90"/>
      <c r="E26" s="91"/>
      <c r="F26" s="141"/>
      <c r="G26" s="167" t="s">
        <v>41</v>
      </c>
      <c r="H26" s="134">
        <f>C27</f>
        <v>3042</v>
      </c>
      <c r="I26" s="182"/>
      <c r="J26" s="130" t="s">
        <v>79</v>
      </c>
      <c r="K26" s="135">
        <f>B26</f>
        <v>18880</v>
      </c>
      <c r="L26" s="292">
        <v>0</v>
      </c>
      <c r="M26" s="135">
        <f>K26-L26-O26</f>
        <v>18880</v>
      </c>
      <c r="N26" s="292">
        <v>0</v>
      </c>
      <c r="O26" s="279"/>
      <c r="P26" s="272"/>
    </row>
    <row r="27" spans="1:17" ht="15" customHeight="1" thickBot="1" x14ac:dyDescent="0.4">
      <c r="A27" s="81" t="s">
        <v>37</v>
      </c>
      <c r="B27" s="94">
        <f>SUMIF('APHIS 71'!$F$14:$F$500,"=S?",'APHIS 71'!$L$14:$L$500)</f>
        <v>4186</v>
      </c>
      <c r="C27" s="95">
        <f>SUMIFS('APHIS 71'!$L$14:$L$500,'APHIS 71'!$F$14:$F$500,"=S?",'APHIS 71'!$H$14:$H$500,"=I")</f>
        <v>3042</v>
      </c>
      <c r="D27" s="96">
        <f>SUMIFS('APHIS 71'!$L$14:$L$500,'APHIS 71'!$F$14:$F$500,"=S?",'APHIS 71'!$H$14:$H$500,"=R")</f>
        <v>1109</v>
      </c>
      <c r="E27" s="97">
        <f>SUMIFS('APHIS 71'!$L$14:$L$500,'APHIS 71'!$F$14:$F$500,"=S?",'APHIS 71'!$H$14:$H$500,"=TP")</f>
        <v>35</v>
      </c>
      <c r="F27" s="175" t="s">
        <v>91</v>
      </c>
      <c r="G27" s="167" t="s">
        <v>80</v>
      </c>
      <c r="H27" s="135">
        <f>D27</f>
        <v>1109</v>
      </c>
      <c r="I27" s="182"/>
      <c r="J27" s="130" t="s">
        <v>73</v>
      </c>
      <c r="K27" s="135">
        <f>H29</f>
        <v>4186</v>
      </c>
      <c r="L27" s="292">
        <v>0</v>
      </c>
      <c r="M27" s="135">
        <f>K27-L27-O27</f>
        <v>4186</v>
      </c>
      <c r="N27" s="292">
        <v>0</v>
      </c>
      <c r="O27" s="279"/>
      <c r="P27" s="272"/>
    </row>
    <row r="28" spans="1:17" ht="15" customHeight="1" thickBot="1" x14ac:dyDescent="0.4">
      <c r="A28" s="271" t="s">
        <v>43</v>
      </c>
      <c r="B28" s="271">
        <f>SUMIFS('APHIS 71'!$J$14:$J$500,'APHIS 71'!$F$14:$F$500,"=S?",'APHIS 71'!$E$14:$E$500,"=E")</f>
        <v>3883</v>
      </c>
      <c r="C28" s="233"/>
      <c r="D28" s="234"/>
      <c r="E28" s="235"/>
      <c r="F28" s="141"/>
      <c r="G28" s="164" t="s">
        <v>81</v>
      </c>
      <c r="H28" s="136">
        <f>E27</f>
        <v>35</v>
      </c>
      <c r="I28" s="182"/>
      <c r="J28" s="130" t="s">
        <v>82</v>
      </c>
      <c r="K28" s="132">
        <v>0</v>
      </c>
      <c r="L28" s="292">
        <v>0</v>
      </c>
      <c r="M28" s="132">
        <v>0</v>
      </c>
      <c r="N28" s="292">
        <v>0</v>
      </c>
      <c r="O28" s="279"/>
      <c r="P28" s="272"/>
    </row>
    <row r="29" spans="1:17" ht="15" customHeight="1" thickBot="1" x14ac:dyDescent="0.4">
      <c r="A29" s="271" t="s">
        <v>44</v>
      </c>
      <c r="B29" s="271">
        <f>SUMIFS('APHIS 71'!$L$14:$L$500,'APHIS 71'!$F$14:$F$500,"=S?",'APHIS 71'!$E$14:$E$500,"=E")</f>
        <v>2799</v>
      </c>
      <c r="C29" s="236"/>
      <c r="D29" s="237"/>
      <c r="E29" s="238"/>
      <c r="F29" s="251"/>
      <c r="G29" s="165" t="s">
        <v>57</v>
      </c>
      <c r="H29" s="131">
        <f>SUM(H26:H28)</f>
        <v>4186</v>
      </c>
      <c r="I29" s="182"/>
      <c r="J29" s="182"/>
      <c r="K29" s="182"/>
      <c r="L29" s="182"/>
      <c r="M29" s="182"/>
      <c r="N29" s="182"/>
      <c r="O29" s="169"/>
      <c r="P29" s="272"/>
    </row>
    <row r="30" spans="1:17" ht="17.149999999999999" customHeight="1" thickBot="1" x14ac:dyDescent="0.4">
      <c r="A30" s="142"/>
      <c r="B30" s="142"/>
      <c r="C30" s="143"/>
      <c r="D30" s="143"/>
      <c r="E30" s="143"/>
      <c r="F30" s="254"/>
      <c r="G30" s="263"/>
      <c r="H30" s="263"/>
      <c r="I30" s="263"/>
      <c r="J30" s="263"/>
      <c r="K30" s="263"/>
      <c r="L30" s="263"/>
      <c r="M30" s="263"/>
      <c r="N30" s="263"/>
      <c r="O30" s="264"/>
      <c r="P30" s="272"/>
    </row>
    <row r="31" spans="1:17" ht="17.149999999999999" customHeight="1" x14ac:dyDescent="0.35">
      <c r="A31" s="83" t="s">
        <v>29</v>
      </c>
      <c r="B31" s="84" t="s">
        <v>46</v>
      </c>
      <c r="C31" s="85" t="s">
        <v>41</v>
      </c>
      <c r="D31" s="86" t="s">
        <v>42</v>
      </c>
      <c r="E31" s="87" t="s">
        <v>64</v>
      </c>
      <c r="F31" s="141"/>
      <c r="G31" s="162" t="s">
        <v>46</v>
      </c>
      <c r="H31" s="182"/>
      <c r="I31" s="182"/>
      <c r="J31" s="184" t="s">
        <v>31</v>
      </c>
      <c r="K31" s="294">
        <f>B32</f>
        <v>368387</v>
      </c>
      <c r="L31" s="184"/>
      <c r="M31" s="184"/>
      <c r="N31" s="184"/>
      <c r="O31" s="168"/>
      <c r="P31" s="272"/>
    </row>
    <row r="32" spans="1:17" ht="15" customHeight="1" x14ac:dyDescent="0.35">
      <c r="A32" s="78" t="s">
        <v>32</v>
      </c>
      <c r="B32" s="88">
        <f>SUM(E10:E12)</f>
        <v>368387</v>
      </c>
      <c r="C32" s="89"/>
      <c r="D32" s="90"/>
      <c r="E32" s="91"/>
      <c r="F32" s="141"/>
      <c r="G32" s="162"/>
      <c r="H32" s="182"/>
      <c r="I32" s="182"/>
      <c r="J32" s="184"/>
      <c r="K32" s="184"/>
      <c r="L32" s="184"/>
      <c r="M32" s="184"/>
      <c r="N32" s="184"/>
      <c r="O32" s="168"/>
      <c r="P32" s="272"/>
    </row>
    <row r="33" spans="1:16" ht="15" customHeight="1" x14ac:dyDescent="0.35">
      <c r="A33" s="78" t="s">
        <v>34</v>
      </c>
      <c r="B33" s="92">
        <f>B34/B32</f>
        <v>2.6067043625317941</v>
      </c>
      <c r="C33" s="89"/>
      <c r="D33" s="90"/>
      <c r="E33" s="91"/>
      <c r="F33" s="141"/>
      <c r="G33" s="167"/>
      <c r="H33" s="265" t="s">
        <v>73</v>
      </c>
      <c r="I33" s="182"/>
      <c r="J33" s="130"/>
      <c r="K33" s="265" t="s">
        <v>74</v>
      </c>
      <c r="L33" s="265" t="s">
        <v>75</v>
      </c>
      <c r="M33" s="265" t="s">
        <v>76</v>
      </c>
      <c r="N33" s="265" t="s">
        <v>77</v>
      </c>
      <c r="O33" s="266" t="s">
        <v>78</v>
      </c>
      <c r="P33" s="272"/>
    </row>
    <row r="34" spans="1:16" ht="15" customHeight="1" x14ac:dyDescent="0.35">
      <c r="A34" s="78" t="s">
        <v>35</v>
      </c>
      <c r="B34" s="93">
        <f>SUMIF('APHIS 71'!$F$14:$F$500,"=P?",'APHIS 71'!$J$14:$J$500)</f>
        <v>960276</v>
      </c>
      <c r="C34" s="89"/>
      <c r="D34" s="90"/>
      <c r="E34" s="91"/>
      <c r="F34" s="141"/>
      <c r="G34" s="167" t="s">
        <v>41</v>
      </c>
      <c r="H34" s="134">
        <f>C35</f>
        <v>168769</v>
      </c>
      <c r="I34" s="182"/>
      <c r="J34" s="130" t="s">
        <v>79</v>
      </c>
      <c r="K34" s="135">
        <f>B34</f>
        <v>960276</v>
      </c>
      <c r="L34" s="292">
        <v>0</v>
      </c>
      <c r="M34" s="135">
        <f>K34-L34-O34</f>
        <v>960276</v>
      </c>
      <c r="N34" s="292">
        <v>0</v>
      </c>
      <c r="O34" s="279"/>
      <c r="P34" s="272"/>
    </row>
    <row r="35" spans="1:16" ht="15" customHeight="1" thickBot="1" x14ac:dyDescent="0.4">
      <c r="A35" s="81" t="s">
        <v>37</v>
      </c>
      <c r="B35" s="94">
        <f>SUMIF('APHIS 71'!$F$14:$F$500,"=P?",'APHIS 71'!$L$14:$L$500)</f>
        <v>221535</v>
      </c>
      <c r="C35" s="95">
        <f>SUMIFS('APHIS 71'!$L$14:$L$500,'APHIS 71'!$F$14:$F$500,"=P?",'APHIS 71'!$H$14:$H$500,"=I")</f>
        <v>168769</v>
      </c>
      <c r="D35" s="96">
        <f>SUMIFS('APHIS 71'!$L$14:$L$500,'APHIS 71'!$F$14:$F$500,"=P?",'APHIS 71'!$H$14:$H$500,"=R")</f>
        <v>51888</v>
      </c>
      <c r="E35" s="97">
        <f>SUMIFS('APHIS 71'!$L$14:$L$500,'APHIS 71'!$F$14:$F$500,"=P?",'APHIS 71'!$H$14:$H$500,"=TP")</f>
        <v>878</v>
      </c>
      <c r="F35" s="175" t="s">
        <v>91</v>
      </c>
      <c r="G35" s="167" t="s">
        <v>80</v>
      </c>
      <c r="H35" s="135">
        <f>D35</f>
        <v>51888</v>
      </c>
      <c r="I35" s="182"/>
      <c r="J35" s="130" t="s">
        <v>73</v>
      </c>
      <c r="K35" s="135">
        <f>H37</f>
        <v>221535</v>
      </c>
      <c r="L35" s="292">
        <v>0</v>
      </c>
      <c r="M35" s="135">
        <f>K35-L35-O35</f>
        <v>221535</v>
      </c>
      <c r="N35" s="292">
        <v>0</v>
      </c>
      <c r="O35" s="279"/>
      <c r="P35" s="272"/>
    </row>
    <row r="36" spans="1:16" ht="15" customHeight="1" thickBot="1" x14ac:dyDescent="0.4">
      <c r="A36" s="271" t="s">
        <v>43</v>
      </c>
      <c r="B36" s="271">
        <f>SUMIFS('APHIS 71'!$J$14:$J$500,'APHIS 71'!$F$14:$F$500,"=P?",'APHIS 71'!$E$14:$E$500,"=E")</f>
        <v>200632</v>
      </c>
      <c r="C36" s="233"/>
      <c r="D36" s="234"/>
      <c r="E36" s="235"/>
      <c r="F36" s="141"/>
      <c r="G36" s="164" t="s">
        <v>81</v>
      </c>
      <c r="H36" s="136">
        <f>E35</f>
        <v>878</v>
      </c>
      <c r="I36" s="182"/>
      <c r="J36" s="130" t="s">
        <v>82</v>
      </c>
      <c r="K36" s="132">
        <v>0</v>
      </c>
      <c r="L36" s="292">
        <v>0</v>
      </c>
      <c r="M36" s="133">
        <v>0</v>
      </c>
      <c r="N36" s="292">
        <v>0</v>
      </c>
      <c r="O36" s="279"/>
      <c r="P36" s="272"/>
    </row>
    <row r="37" spans="1:16" ht="15" customHeight="1" thickBot="1" x14ac:dyDescent="0.4">
      <c r="A37" s="271" t="s">
        <v>44</v>
      </c>
      <c r="B37" s="271">
        <f>SUMIFS('APHIS 71'!$L$14:$L$500,'APHIS 71'!$F$14:$F$500,"=P?",'APHIS 71'!$E$14:$E$500,"=E")</f>
        <v>134808</v>
      </c>
      <c r="C37" s="236"/>
      <c r="D37" s="237"/>
      <c r="E37" s="238"/>
      <c r="F37" s="252"/>
      <c r="G37" s="165" t="s">
        <v>57</v>
      </c>
      <c r="H37" s="131">
        <f>SUM(H34:H36)</f>
        <v>221535</v>
      </c>
      <c r="I37" s="182"/>
      <c r="J37" s="182" t="s">
        <v>84</v>
      </c>
      <c r="K37" s="182"/>
      <c r="L37" s="182"/>
      <c r="M37" s="185">
        <v>0</v>
      </c>
      <c r="N37" s="182"/>
      <c r="O37" s="169"/>
      <c r="P37" s="272"/>
    </row>
    <row r="38" spans="1:16" ht="17.149999999999999" customHeight="1" thickBot="1" x14ac:dyDescent="0.4">
      <c r="A38" s="144"/>
      <c r="B38" s="144"/>
      <c r="C38" s="145"/>
      <c r="D38" s="145"/>
      <c r="E38" s="145"/>
      <c r="F38" s="253"/>
      <c r="G38" s="256"/>
      <c r="H38" s="256"/>
      <c r="I38" s="256"/>
      <c r="J38" s="256"/>
      <c r="K38" s="256"/>
      <c r="L38" s="256"/>
      <c r="M38" s="256"/>
      <c r="N38" s="256"/>
      <c r="O38" s="258"/>
      <c r="P38" s="272"/>
    </row>
    <row r="39" spans="1:16" ht="17.149999999999999" customHeight="1" x14ac:dyDescent="0.35">
      <c r="A39" s="83" t="s">
        <v>29</v>
      </c>
      <c r="B39" s="84" t="s">
        <v>47</v>
      </c>
      <c r="C39" s="85" t="s">
        <v>41</v>
      </c>
      <c r="D39" s="86" t="s">
        <v>42</v>
      </c>
      <c r="E39" s="87" t="s">
        <v>64</v>
      </c>
      <c r="F39" s="141"/>
      <c r="G39" s="162" t="s">
        <v>85</v>
      </c>
      <c r="H39" s="182"/>
      <c r="I39" s="182"/>
      <c r="J39" s="184" t="s">
        <v>31</v>
      </c>
      <c r="K39" s="295">
        <f>B40</f>
        <v>6461</v>
      </c>
      <c r="L39" s="184"/>
      <c r="M39" s="184"/>
      <c r="N39" s="184"/>
      <c r="O39" s="168"/>
      <c r="P39" s="272"/>
    </row>
    <row r="40" spans="1:16" ht="15" customHeight="1" x14ac:dyDescent="0.35">
      <c r="A40" s="78" t="s">
        <v>32</v>
      </c>
      <c r="B40" s="88">
        <f>E13</f>
        <v>6461</v>
      </c>
      <c r="C40" s="89"/>
      <c r="D40" s="90"/>
      <c r="E40" s="91"/>
      <c r="F40" s="141"/>
      <c r="G40" s="162"/>
      <c r="H40" s="182"/>
      <c r="I40" s="182"/>
      <c r="J40" s="184"/>
      <c r="K40" s="184"/>
      <c r="L40" s="184"/>
      <c r="M40" s="184"/>
      <c r="N40" s="184"/>
      <c r="O40" s="168"/>
      <c r="P40" s="272"/>
    </row>
    <row r="41" spans="1:16" ht="15" customHeight="1" thickBot="1" x14ac:dyDescent="0.4">
      <c r="A41" s="78" t="s">
        <v>34</v>
      </c>
      <c r="B41" s="92">
        <f>B42/B40</f>
        <v>1</v>
      </c>
      <c r="C41" s="89"/>
      <c r="D41" s="90"/>
      <c r="E41" s="91"/>
      <c r="F41" s="141"/>
      <c r="G41" s="164"/>
      <c r="H41" s="267" t="s">
        <v>73</v>
      </c>
      <c r="I41" s="182"/>
      <c r="J41" s="130"/>
      <c r="K41" s="265" t="s">
        <v>74</v>
      </c>
      <c r="L41" s="265" t="s">
        <v>75</v>
      </c>
      <c r="M41" s="265" t="s">
        <v>76</v>
      </c>
      <c r="N41" s="265" t="s">
        <v>77</v>
      </c>
      <c r="O41" s="266" t="s">
        <v>78</v>
      </c>
      <c r="P41" s="272"/>
    </row>
    <row r="42" spans="1:16" ht="15" customHeight="1" x14ac:dyDescent="0.35">
      <c r="A42" s="78" t="s">
        <v>35</v>
      </c>
      <c r="B42" s="93">
        <f>SUMIF('APHIS 71'!$F$14:$F$500,"=I",'APHIS 71'!$J$14:$J$500)</f>
        <v>6461</v>
      </c>
      <c r="C42" s="89"/>
      <c r="D42" s="90"/>
      <c r="E42" s="91"/>
      <c r="F42" s="141"/>
      <c r="G42" s="165" t="s">
        <v>41</v>
      </c>
      <c r="H42" s="134">
        <f>C43</f>
        <v>3231</v>
      </c>
      <c r="I42" s="182"/>
      <c r="J42" s="130" t="s">
        <v>79</v>
      </c>
      <c r="K42" s="135">
        <f>B42</f>
        <v>6461</v>
      </c>
      <c r="L42" s="292">
        <v>0</v>
      </c>
      <c r="M42" s="135">
        <f>K42-L42-O42</f>
        <v>6461</v>
      </c>
      <c r="N42" s="292">
        <v>0</v>
      </c>
      <c r="O42" s="279"/>
      <c r="P42" s="272"/>
    </row>
    <row r="43" spans="1:16" ht="15" customHeight="1" thickBot="1" x14ac:dyDescent="0.4">
      <c r="A43" s="81" t="s">
        <v>37</v>
      </c>
      <c r="B43" s="94">
        <f>SUMIF('APHIS 71'!$F$14:$F$500,"=I",'APHIS 71'!$L$14:$L$500)</f>
        <v>3231</v>
      </c>
      <c r="C43" s="95">
        <f>SUMIFS('APHIS 71'!$L$14:$L$500,'APHIS 71'!$F$14:$F$500,"=I",'APHIS 71'!$H$14:$H$500,"=I")</f>
        <v>3231</v>
      </c>
      <c r="D43" s="96">
        <f>SUMIFS('APHIS 71'!$L$14:$L$145,'APHIS 71'!$F$14:$F$145,"=I",'APHIS 71'!$H$14:$H$145,"=R")</f>
        <v>0</v>
      </c>
      <c r="E43" s="97">
        <f>SUMIFS('APHIS 71'!$L$14:$L$500,'APHIS 71'!$F$14:$F$500,"=I",'APHIS 71'!$H$14:$H$500,"=TP")</f>
        <v>0</v>
      </c>
      <c r="F43" s="175" t="s">
        <v>91</v>
      </c>
      <c r="G43" s="167" t="s">
        <v>80</v>
      </c>
      <c r="H43" s="135">
        <f>D43</f>
        <v>0</v>
      </c>
      <c r="I43" s="182"/>
      <c r="J43" s="130" t="s">
        <v>73</v>
      </c>
      <c r="K43" s="135">
        <f>H45</f>
        <v>3231</v>
      </c>
      <c r="L43" s="292">
        <v>0</v>
      </c>
      <c r="M43" s="135">
        <f>K43-L43-O43</f>
        <v>3231</v>
      </c>
      <c r="N43" s="292">
        <v>0</v>
      </c>
      <c r="O43" s="279"/>
      <c r="P43" s="272"/>
    </row>
    <row r="44" spans="1:16" ht="15" customHeight="1" thickBot="1" x14ac:dyDescent="0.4">
      <c r="A44" s="271" t="s">
        <v>43</v>
      </c>
      <c r="B44" s="271">
        <f>SUMIFS('APHIS 71'!$J$14:$J$500,'APHIS 71'!$F$14:$F$500,"=I",'APHIS 71'!$E$14:$E$500,"=E")</f>
        <v>6461</v>
      </c>
      <c r="C44" s="233"/>
      <c r="D44" s="234"/>
      <c r="E44" s="235"/>
      <c r="F44" s="141"/>
      <c r="G44" s="164" t="s">
        <v>81</v>
      </c>
      <c r="H44" s="136">
        <f>E43</f>
        <v>0</v>
      </c>
      <c r="I44" s="182"/>
      <c r="J44" s="130" t="s">
        <v>82</v>
      </c>
      <c r="K44" s="132">
        <v>0</v>
      </c>
      <c r="L44" s="292">
        <v>0</v>
      </c>
      <c r="M44" s="132">
        <v>0</v>
      </c>
      <c r="N44" s="292">
        <v>0</v>
      </c>
      <c r="O44" s="279"/>
      <c r="P44" s="272"/>
    </row>
    <row r="45" spans="1:16" ht="15" customHeight="1" thickBot="1" x14ac:dyDescent="0.4">
      <c r="A45" s="271" t="s">
        <v>44</v>
      </c>
      <c r="B45" s="271">
        <f>SUMIFS('APHIS 71'!$L$14:$L$500,'APHIS 71'!$F$14:$F$500,"=I",'APHIS 71'!$E$14:$E$500,"=E")</f>
        <v>3231</v>
      </c>
      <c r="C45" s="236"/>
      <c r="D45" s="237"/>
      <c r="E45" s="238"/>
      <c r="F45" s="251"/>
      <c r="G45" s="170" t="s">
        <v>57</v>
      </c>
      <c r="H45" s="171">
        <f>SUM(H42:H44)</f>
        <v>3231</v>
      </c>
      <c r="I45" s="172"/>
      <c r="J45" s="172"/>
      <c r="K45" s="172"/>
      <c r="L45" s="172"/>
      <c r="M45" s="172"/>
      <c r="N45" s="172"/>
      <c r="O45" s="173"/>
      <c r="P45" s="272"/>
    </row>
    <row r="46" spans="1:16" ht="17.149999999999999" customHeight="1" x14ac:dyDescent="0.35">
      <c r="A46" s="141"/>
      <c r="B46" s="141"/>
      <c r="C46" s="141"/>
      <c r="D46" s="141"/>
      <c r="E46" s="141"/>
      <c r="F46" s="141"/>
      <c r="G46" s="141"/>
      <c r="H46" s="141"/>
      <c r="I46" s="141"/>
      <c r="J46" s="141"/>
      <c r="K46" s="141"/>
      <c r="L46" s="141"/>
      <c r="M46" s="141"/>
      <c r="N46" s="141"/>
      <c r="O46" s="141"/>
      <c r="P46" s="272"/>
    </row>
    <row r="54" spans="1:1" ht="9" customHeight="1" x14ac:dyDescent="0.35">
      <c r="A54" s="9" t="s">
        <v>100</v>
      </c>
    </row>
  </sheetData>
  <pageMargins left="0.7" right="0.7" top="0.75" bottom="0.75" header="0.3" footer="0.3"/>
  <pageSetup scale="95" orientation="landscape" r:id="rId1"/>
  <rowBreaks count="1" manualBreakCount="1">
    <brk id="38" max="8" man="1"/>
  </rowBreaks>
  <colBreaks count="1" manualBreakCount="1">
    <brk id="5" min="5" max="4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51D37-D903-4913-BF67-88CE583C2286}">
  <dimension ref="A1:H37"/>
  <sheetViews>
    <sheetView topLeftCell="A11" zoomScale="85" zoomScaleNormal="85" zoomScaleSheetLayoutView="115" workbookViewId="0">
      <selection activeCell="B27" sqref="B27"/>
    </sheetView>
  </sheetViews>
  <sheetFormatPr defaultColWidth="9.1796875" defaultRowHeight="9" customHeight="1" x14ac:dyDescent="0.35"/>
  <cols>
    <col min="1" max="1" width="3.81640625" style="9" customWidth="1"/>
    <col min="2" max="2" width="35.1796875" style="9" customWidth="1"/>
    <col min="3" max="3" width="13.81640625" style="9" customWidth="1"/>
    <col min="4" max="4" width="90.7265625" style="9" customWidth="1"/>
    <col min="5" max="5" width="2.81640625" style="9" customWidth="1"/>
    <col min="6" max="16384" width="9.1796875" style="9"/>
  </cols>
  <sheetData>
    <row r="1" spans="1:8" ht="31.5" customHeight="1" thickBot="1" x14ac:dyDescent="0.4">
      <c r="B1" s="155" t="s">
        <v>89</v>
      </c>
      <c r="C1" s="156"/>
      <c r="D1" s="157"/>
    </row>
    <row r="2" spans="1:8" ht="31.5" customHeight="1" x14ac:dyDescent="0.35">
      <c r="B2" s="319" t="s">
        <v>127</v>
      </c>
      <c r="C2" s="232"/>
      <c r="D2" s="320" t="s">
        <v>128</v>
      </c>
    </row>
    <row r="3" spans="1:8" ht="15" customHeight="1" thickBot="1" x14ac:dyDescent="0.4">
      <c r="B3" s="115"/>
    </row>
    <row r="4" spans="1:8" ht="33" customHeight="1" x14ac:dyDescent="0.35">
      <c r="B4" s="293" t="s">
        <v>119</v>
      </c>
      <c r="C4" s="315" t="s">
        <v>125</v>
      </c>
      <c r="D4" s="102" t="s">
        <v>33</v>
      </c>
      <c r="E4" s="98"/>
    </row>
    <row r="5" spans="1:8" ht="15" customHeight="1" x14ac:dyDescent="0.35">
      <c r="B5" s="316" t="s">
        <v>69</v>
      </c>
      <c r="C5" s="317">
        <v>10</v>
      </c>
      <c r="D5" s="318" t="s">
        <v>126</v>
      </c>
    </row>
    <row r="6" spans="1:8" ht="15" customHeight="1" x14ac:dyDescent="0.35">
      <c r="A6" s="99"/>
      <c r="B6" s="158" t="s">
        <v>307</v>
      </c>
      <c r="C6" s="159">
        <v>47.99</v>
      </c>
      <c r="D6" s="160" t="s">
        <v>308</v>
      </c>
      <c r="F6" s="115"/>
    </row>
    <row r="7" spans="1:8" ht="15" customHeight="1" x14ac:dyDescent="0.35">
      <c r="B7" s="158" t="s">
        <v>310</v>
      </c>
      <c r="C7" s="159">
        <v>27.41</v>
      </c>
      <c r="D7" s="160" t="s">
        <v>309</v>
      </c>
    </row>
    <row r="8" spans="1:8" ht="15" customHeight="1" x14ac:dyDescent="0.35">
      <c r="B8" s="158" t="s">
        <v>312</v>
      </c>
      <c r="C8" s="159">
        <v>67.44</v>
      </c>
      <c r="D8" s="160" t="s">
        <v>311</v>
      </c>
    </row>
    <row r="9" spans="1:8" ht="15" customHeight="1" x14ac:dyDescent="0.35">
      <c r="B9" s="158" t="s">
        <v>314</v>
      </c>
      <c r="C9" s="159">
        <v>22.61</v>
      </c>
      <c r="D9" s="160" t="s">
        <v>313</v>
      </c>
    </row>
    <row r="10" spans="1:8" ht="15" customHeight="1" x14ac:dyDescent="0.35">
      <c r="B10" s="158"/>
      <c r="C10" s="159">
        <v>35.75</v>
      </c>
      <c r="D10" s="160" t="s">
        <v>315</v>
      </c>
    </row>
    <row r="11" spans="1:8" ht="15" customHeight="1" x14ac:dyDescent="0.35">
      <c r="B11" s="158"/>
      <c r="C11" s="159"/>
      <c r="D11" s="160"/>
    </row>
    <row r="12" spans="1:8" ht="15" customHeight="1" x14ac:dyDescent="0.35">
      <c r="B12" s="161"/>
      <c r="C12" s="159"/>
      <c r="D12" s="160"/>
    </row>
    <row r="13" spans="1:8" ht="15" customHeight="1" x14ac:dyDescent="0.35">
      <c r="B13" s="161"/>
      <c r="C13" s="159"/>
      <c r="D13" s="160"/>
    </row>
    <row r="14" spans="1:8" ht="15" customHeight="1" x14ac:dyDescent="0.35">
      <c r="B14" s="161"/>
      <c r="C14" s="159"/>
      <c r="D14" s="160"/>
    </row>
    <row r="15" spans="1:8" ht="15" customHeight="1" x14ac:dyDescent="0.35">
      <c r="B15" s="161"/>
      <c r="C15" s="159"/>
      <c r="D15" s="160"/>
    </row>
    <row r="16" spans="1:8" ht="15" customHeight="1" x14ac:dyDescent="0.35">
      <c r="A16" s="100"/>
      <c r="B16" s="161"/>
      <c r="C16" s="159"/>
      <c r="D16" s="160"/>
      <c r="H16" s="127"/>
    </row>
    <row r="17" spans="1:8" ht="15" customHeight="1" x14ac:dyDescent="0.35">
      <c r="A17" s="100"/>
      <c r="B17" s="161"/>
      <c r="C17" s="159"/>
      <c r="D17" s="160"/>
    </row>
    <row r="18" spans="1:8" ht="15" customHeight="1" x14ac:dyDescent="0.35">
      <c r="A18" s="100"/>
      <c r="B18" s="161"/>
      <c r="C18" s="159"/>
      <c r="D18" s="160"/>
      <c r="H18" s="127"/>
    </row>
    <row r="19" spans="1:8" ht="15" customHeight="1" x14ac:dyDescent="0.35">
      <c r="B19" s="161"/>
      <c r="C19" s="159"/>
      <c r="D19" s="160"/>
    </row>
    <row r="20" spans="1:8" ht="15" customHeight="1" thickBot="1" x14ac:dyDescent="0.4">
      <c r="B20" s="152"/>
      <c r="C20" s="231">
        <f>AVERAGE(C6:C19)</f>
        <v>40.239999999999995</v>
      </c>
      <c r="D20" s="153" t="s">
        <v>118</v>
      </c>
    </row>
    <row r="21" spans="1:8" ht="15" customHeight="1" x14ac:dyDescent="0.35"/>
    <row r="22" spans="1:8" ht="15" customHeight="1" x14ac:dyDescent="0.35"/>
    <row r="23" spans="1:8" ht="20.149999999999999" customHeight="1" x14ac:dyDescent="0.35">
      <c r="B23" s="154" t="s">
        <v>86</v>
      </c>
      <c r="C23" s="178">
        <f>'APHIS 71'!L9</f>
        <v>228953</v>
      </c>
    </row>
    <row r="24" spans="1:8" ht="20.149999999999999" customHeight="1" thickBot="1" x14ac:dyDescent="0.4">
      <c r="B24" s="154" t="s">
        <v>87</v>
      </c>
      <c r="C24" s="324">
        <f>C20</f>
        <v>40.239999999999995</v>
      </c>
      <c r="D24" s="321" t="s">
        <v>95</v>
      </c>
    </row>
    <row r="25" spans="1:8" ht="20.149999999999999" customHeight="1" x14ac:dyDescent="0.35">
      <c r="B25" s="154"/>
      <c r="C25" s="383">
        <f>C23*C24</f>
        <v>9213068.7199999988</v>
      </c>
      <c r="D25" s="321" t="s">
        <v>96</v>
      </c>
    </row>
    <row r="26" spans="1:8" ht="20.149999999999999" customHeight="1" x14ac:dyDescent="0.35">
      <c r="B26" s="154" t="s">
        <v>88</v>
      </c>
      <c r="C26" s="177"/>
      <c r="D26" s="322"/>
    </row>
    <row r="27" spans="1:8" ht="20.149999999999999" customHeight="1" thickBot="1" x14ac:dyDescent="0.4">
      <c r="A27" s="276" t="s">
        <v>116</v>
      </c>
      <c r="B27" s="314">
        <v>1.4286000000000001</v>
      </c>
      <c r="C27" s="384">
        <f>C25*B27</f>
        <v>13161789.973391999</v>
      </c>
      <c r="D27" s="323" t="s">
        <v>123</v>
      </c>
    </row>
    <row r="28" spans="1:8" ht="20.149999999999999" customHeight="1" x14ac:dyDescent="0.35">
      <c r="D28" s="323" t="s">
        <v>124</v>
      </c>
    </row>
    <row r="29" spans="1:8" ht="15" customHeight="1" x14ac:dyDescent="0.35">
      <c r="B29" s="108"/>
      <c r="C29" s="109"/>
      <c r="D29" s="109"/>
    </row>
    <row r="30" spans="1:8" ht="17.149999999999999" customHeight="1" x14ac:dyDescent="0.35"/>
    <row r="31" spans="1:8" ht="17.149999999999999" customHeight="1" x14ac:dyDescent="0.35"/>
    <row r="32" spans="1:8" ht="15" customHeight="1" x14ac:dyDescent="0.35"/>
    <row r="33" ht="15" customHeight="1" x14ac:dyDescent="0.35"/>
    <row r="34" ht="15" customHeight="1" x14ac:dyDescent="0.35"/>
    <row r="35" ht="15" customHeight="1" x14ac:dyDescent="0.35"/>
    <row r="36" ht="15" customHeight="1" x14ac:dyDescent="0.35"/>
    <row r="37" ht="15" customHeight="1" x14ac:dyDescent="0.35"/>
  </sheetData>
  <hyperlinks>
    <hyperlink ref="D2" r:id="rId1" location="00-0000" xr:uid="{1300C7B6-5054-4770-8B87-A7470033C053}"/>
  </hyperlinks>
  <pageMargins left="0.7" right="0.7" top="0.75" bottom="0.75" header="0.3" footer="0.3"/>
  <pageSetup scale="95" orientation="landscape" r:id="rId2"/>
  <colBreaks count="1" manualBreakCount="1">
    <brk id="1" min="3" max="44" man="1"/>
  </colBreaks>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D2F79-3687-4A11-A578-A70AF1ED7155}">
  <dimension ref="A1:T46"/>
  <sheetViews>
    <sheetView topLeftCell="A16" zoomScale="70" zoomScaleNormal="70" zoomScaleSheetLayoutView="100" workbookViewId="0">
      <selection activeCell="A16" sqref="A16"/>
    </sheetView>
  </sheetViews>
  <sheetFormatPr defaultRowHeight="14.5" x14ac:dyDescent="0.35"/>
  <cols>
    <col min="1" max="1" width="40.7265625" customWidth="1"/>
    <col min="2" max="2" width="21.7265625" customWidth="1"/>
    <col min="3" max="4" width="12.7265625" style="121" customWidth="1"/>
    <col min="5" max="8" width="7.7265625" customWidth="1"/>
    <col min="9" max="9" width="16.453125" style="1" customWidth="1"/>
    <col min="10" max="12" width="15.7265625" style="1" customWidth="1"/>
    <col min="13" max="20" width="15.7265625" customWidth="1"/>
  </cols>
  <sheetData>
    <row r="1" spans="1:20" ht="24" customHeight="1" thickBot="1" x14ac:dyDescent="0.4">
      <c r="A1" s="117" t="s">
        <v>48</v>
      </c>
      <c r="B1" s="125" t="s">
        <v>66</v>
      </c>
      <c r="C1" s="30"/>
      <c r="D1" s="30"/>
      <c r="E1" s="30"/>
      <c r="F1" s="30"/>
      <c r="G1" s="122"/>
      <c r="H1" s="122"/>
      <c r="I1" s="31"/>
      <c r="J1" s="31"/>
      <c r="K1" s="118" t="s">
        <v>3</v>
      </c>
      <c r="L1" s="123" t="s">
        <v>67</v>
      </c>
    </row>
    <row r="2" spans="1:20" ht="45" customHeight="1" x14ac:dyDescent="0.5">
      <c r="A2" s="312" t="s">
        <v>26</v>
      </c>
      <c r="B2" s="124"/>
      <c r="C2" s="43"/>
      <c r="D2" s="36"/>
      <c r="E2" s="36"/>
      <c r="F2" s="36"/>
      <c r="G2" s="36"/>
      <c r="H2" s="36"/>
      <c r="I2" s="37"/>
      <c r="J2" s="35"/>
      <c r="K2" s="37"/>
      <c r="L2" s="38"/>
      <c r="N2" s="110" t="s">
        <v>68</v>
      </c>
    </row>
    <row r="3" spans="1:20" ht="36" customHeight="1" thickBot="1" x14ac:dyDescent="0.4">
      <c r="A3" s="114" t="s">
        <v>70</v>
      </c>
      <c r="B3" s="126"/>
      <c r="C3" s="39"/>
      <c r="D3" s="39"/>
      <c r="E3" s="39"/>
      <c r="F3" s="39"/>
      <c r="G3" s="39"/>
      <c r="H3" s="39"/>
      <c r="I3" s="40"/>
      <c r="J3" s="41"/>
      <c r="K3" s="40"/>
      <c r="L3" s="42"/>
    </row>
    <row r="4" spans="1:20" ht="21" customHeight="1" thickBot="1" x14ac:dyDescent="0.4">
      <c r="A4" s="48" t="s">
        <v>71</v>
      </c>
      <c r="B4" s="49"/>
      <c r="C4" s="50"/>
      <c r="D4" s="50"/>
      <c r="E4" s="51"/>
      <c r="F4" s="51"/>
      <c r="G4" s="51"/>
      <c r="H4" s="51"/>
      <c r="I4" s="51"/>
      <c r="J4" s="52"/>
      <c r="K4" s="53" t="s">
        <v>49</v>
      </c>
      <c r="L4" s="54"/>
      <c r="M4" s="195"/>
      <c r="N4" s="196"/>
      <c r="O4" s="196"/>
      <c r="P4" s="199" t="s">
        <v>99</v>
      </c>
    </row>
    <row r="5" spans="1:20" ht="19" thickBot="1" x14ac:dyDescent="0.5">
      <c r="A5" s="33" t="s">
        <v>0</v>
      </c>
      <c r="B5" s="47"/>
      <c r="C5" s="23"/>
      <c r="D5" s="23"/>
      <c r="E5" s="23"/>
      <c r="F5" s="27"/>
      <c r="G5" s="27"/>
      <c r="H5" s="27"/>
      <c r="I5" s="28"/>
      <c r="J5" s="13"/>
      <c r="K5" s="14" t="s">
        <v>65</v>
      </c>
      <c r="L5" s="15">
        <f>SUMIF(G14:G44,"*X*",I14:I44)</f>
        <v>0</v>
      </c>
      <c r="M5" s="197"/>
      <c r="N5" s="198" t="s">
        <v>98</v>
      </c>
      <c r="O5" s="200">
        <f>L5</f>
        <v>0</v>
      </c>
      <c r="P5" s="201">
        <f>L5-O5</f>
        <v>0</v>
      </c>
    </row>
    <row r="6" spans="1:20" x14ac:dyDescent="0.35">
      <c r="A6" s="32" t="s">
        <v>1</v>
      </c>
      <c r="B6" s="44"/>
      <c r="C6" s="24"/>
      <c r="D6" s="24"/>
      <c r="E6" s="24"/>
      <c r="F6" s="24"/>
      <c r="G6" s="24"/>
      <c r="H6" s="24"/>
      <c r="I6" s="26"/>
      <c r="J6" s="16"/>
      <c r="K6" s="17" t="s">
        <v>15</v>
      </c>
      <c r="L6" s="18">
        <f>SUM(J14:J44)</f>
        <v>0</v>
      </c>
    </row>
    <row r="7" spans="1:20" x14ac:dyDescent="0.35">
      <c r="A7" s="32" t="s">
        <v>2</v>
      </c>
      <c r="B7" s="44"/>
      <c r="C7" s="24"/>
      <c r="D7" s="24"/>
      <c r="E7" s="24"/>
      <c r="F7" s="24"/>
      <c r="G7" s="24"/>
      <c r="H7" s="24"/>
      <c r="I7" s="26"/>
      <c r="J7" s="16"/>
      <c r="K7" s="17" t="s">
        <v>16</v>
      </c>
      <c r="L7" s="310" t="s">
        <v>122</v>
      </c>
    </row>
    <row r="8" spans="1:20" x14ac:dyDescent="0.35">
      <c r="A8" s="32" t="s">
        <v>3</v>
      </c>
      <c r="B8" s="45"/>
      <c r="C8" s="24"/>
      <c r="D8" s="24"/>
      <c r="E8" s="24"/>
      <c r="F8" s="24"/>
      <c r="G8" s="24"/>
      <c r="H8" s="24"/>
      <c r="I8" s="26"/>
      <c r="J8" s="16"/>
      <c r="K8" s="17" t="s">
        <v>17</v>
      </c>
      <c r="L8" s="19" t="e">
        <f>L6/L5</f>
        <v>#DIV/0!</v>
      </c>
    </row>
    <row r="9" spans="1:20" x14ac:dyDescent="0.35">
      <c r="A9" s="32" t="s">
        <v>4</v>
      </c>
      <c r="B9" s="44"/>
      <c r="C9" s="24"/>
      <c r="D9" s="24"/>
      <c r="E9" s="24"/>
      <c r="F9" s="24"/>
      <c r="G9" s="24"/>
      <c r="H9" s="24"/>
      <c r="I9" s="26"/>
      <c r="J9" s="16"/>
      <c r="K9" s="17" t="s">
        <v>18</v>
      </c>
      <c r="L9" s="18">
        <f>SUM(L14:L44)</f>
        <v>0</v>
      </c>
    </row>
    <row r="10" spans="1:20" x14ac:dyDescent="0.35">
      <c r="A10" s="32" t="s">
        <v>5</v>
      </c>
      <c r="B10" s="44"/>
      <c r="C10" s="24"/>
      <c r="D10" s="24"/>
      <c r="E10" s="24"/>
      <c r="F10" s="24"/>
      <c r="G10" s="24"/>
      <c r="H10" s="24"/>
      <c r="I10" s="26"/>
      <c r="J10" s="16"/>
      <c r="K10" s="17" t="s">
        <v>19</v>
      </c>
      <c r="L10" s="20" t="e">
        <f>L9/L6</f>
        <v>#DIV/0!</v>
      </c>
    </row>
    <row r="11" spans="1:20" ht="19" thickBot="1" x14ac:dyDescent="0.5">
      <c r="A11" s="34" t="s">
        <v>6</v>
      </c>
      <c r="B11" s="46"/>
      <c r="C11" s="25"/>
      <c r="D11" s="25"/>
      <c r="E11" s="25"/>
      <c r="F11" s="25"/>
      <c r="G11" s="25"/>
      <c r="H11" s="25"/>
      <c r="I11" s="29"/>
      <c r="J11" s="21"/>
      <c r="K11" s="22" t="s">
        <v>20</v>
      </c>
      <c r="L11" s="311" t="s">
        <v>122</v>
      </c>
      <c r="Q11" s="325" t="s">
        <v>129</v>
      </c>
    </row>
    <row r="12" spans="1:20" ht="21" customHeight="1" thickTop="1" thickBot="1" x14ac:dyDescent="0.4">
      <c r="A12" s="55" t="s">
        <v>25</v>
      </c>
      <c r="B12" s="56"/>
      <c r="C12" s="56"/>
      <c r="D12" s="56"/>
      <c r="E12" s="56"/>
      <c r="F12" s="56"/>
      <c r="G12" s="56"/>
      <c r="H12" s="56"/>
      <c r="I12" s="57"/>
      <c r="J12" s="57"/>
      <c r="K12" s="57"/>
      <c r="L12" s="101"/>
      <c r="M12" s="70"/>
      <c r="N12" s="111" t="s">
        <v>50</v>
      </c>
      <c r="O12" s="71"/>
      <c r="P12" s="72"/>
      <c r="Q12" s="73"/>
      <c r="R12" s="112" t="s">
        <v>120</v>
      </c>
      <c r="S12" s="73"/>
      <c r="T12" s="74"/>
    </row>
    <row r="13" spans="1:20" ht="107.25" customHeight="1" thickBot="1" x14ac:dyDescent="0.4">
      <c r="A13" s="7" t="s">
        <v>7</v>
      </c>
      <c r="B13" s="7" t="s">
        <v>8</v>
      </c>
      <c r="C13" s="7" t="s">
        <v>13</v>
      </c>
      <c r="D13" s="7" t="s">
        <v>14</v>
      </c>
      <c r="E13" s="8" t="s">
        <v>9</v>
      </c>
      <c r="F13" s="8" t="s">
        <v>12</v>
      </c>
      <c r="G13" s="8" t="s">
        <v>11</v>
      </c>
      <c r="H13" s="8" t="s">
        <v>10</v>
      </c>
      <c r="I13" s="120" t="s">
        <v>24</v>
      </c>
      <c r="J13" s="7" t="s">
        <v>21</v>
      </c>
      <c r="K13" s="120" t="s">
        <v>22</v>
      </c>
      <c r="L13" s="7" t="s">
        <v>23</v>
      </c>
      <c r="M13" s="65" t="s">
        <v>51</v>
      </c>
      <c r="N13" s="66" t="s">
        <v>52</v>
      </c>
      <c r="O13" s="66" t="s">
        <v>53</v>
      </c>
      <c r="P13" s="67" t="s">
        <v>54</v>
      </c>
      <c r="Q13" s="11" t="s">
        <v>51</v>
      </c>
      <c r="R13" s="7" t="s">
        <v>52</v>
      </c>
      <c r="S13" s="7" t="s">
        <v>53</v>
      </c>
      <c r="T13" s="10" t="s">
        <v>54</v>
      </c>
    </row>
    <row r="14" spans="1:20" ht="30" customHeight="1" x14ac:dyDescent="0.35">
      <c r="A14" s="59"/>
      <c r="B14" s="60"/>
      <c r="C14" s="5"/>
      <c r="D14" s="5"/>
      <c r="E14" s="5"/>
      <c r="F14" s="5"/>
      <c r="G14" s="193"/>
      <c r="H14" s="5"/>
      <c r="I14" s="6"/>
      <c r="J14" s="6"/>
      <c r="K14" s="63"/>
      <c r="L14" s="6">
        <f>ROUNDUP(J14*K14,0)</f>
        <v>0</v>
      </c>
      <c r="M14" s="68">
        <f>I14-Q14</f>
        <v>0</v>
      </c>
      <c r="N14" s="69">
        <f>J14-R14</f>
        <v>0</v>
      </c>
      <c r="O14" s="192">
        <f>K14-S14</f>
        <v>0</v>
      </c>
      <c r="P14" s="69">
        <f>L14-T14</f>
        <v>0</v>
      </c>
      <c r="Q14" s="12"/>
      <c r="R14" s="12"/>
      <c r="S14" s="12"/>
      <c r="T14" s="12"/>
    </row>
    <row r="15" spans="1:20" ht="30" customHeight="1" x14ac:dyDescent="0.35">
      <c r="A15" s="59"/>
      <c r="B15" s="62"/>
      <c r="C15" s="62"/>
      <c r="D15" s="62"/>
      <c r="E15" s="3"/>
      <c r="F15" s="3"/>
      <c r="G15" s="194"/>
      <c r="H15" s="3"/>
      <c r="I15" s="4"/>
      <c r="J15" s="4"/>
      <c r="K15" s="64"/>
      <c r="L15" s="6">
        <f t="shared" ref="L15:L43" si="0">ROUNDUP(J15*K15,0)</f>
        <v>0</v>
      </c>
      <c r="M15" s="68">
        <f t="shared" ref="M15:M43" si="1">I15-Q15</f>
        <v>0</v>
      </c>
      <c r="N15" s="69">
        <f t="shared" ref="N15:N44" si="2">J15-R15</f>
        <v>0</v>
      </c>
      <c r="O15" s="192">
        <f t="shared" ref="O15:O44" si="3">K15-S15</f>
        <v>0</v>
      </c>
      <c r="P15" s="69">
        <f t="shared" ref="P15:P44" si="4">L15-T15</f>
        <v>0</v>
      </c>
      <c r="Q15" s="12"/>
      <c r="R15" s="12"/>
      <c r="S15" s="12"/>
      <c r="T15" s="12"/>
    </row>
    <row r="16" spans="1:20" ht="30" customHeight="1" x14ac:dyDescent="0.35">
      <c r="A16" s="59"/>
      <c r="B16" s="62"/>
      <c r="C16" s="62"/>
      <c r="D16" s="62"/>
      <c r="E16" s="3"/>
      <c r="F16" s="3"/>
      <c r="G16" s="194"/>
      <c r="H16" s="3"/>
      <c r="I16" s="4"/>
      <c r="J16" s="4"/>
      <c r="K16" s="64"/>
      <c r="L16" s="6">
        <f t="shared" si="0"/>
        <v>0</v>
      </c>
      <c r="M16" s="68">
        <f t="shared" si="1"/>
        <v>0</v>
      </c>
      <c r="N16" s="69">
        <f t="shared" si="2"/>
        <v>0</v>
      </c>
      <c r="O16" s="192">
        <f t="shared" si="3"/>
        <v>0</v>
      </c>
      <c r="P16" s="69">
        <f t="shared" si="4"/>
        <v>0</v>
      </c>
      <c r="Q16" s="12"/>
      <c r="R16" s="12"/>
      <c r="S16" s="12"/>
      <c r="T16" s="12"/>
    </row>
    <row r="17" spans="1:20" ht="30" customHeight="1" x14ac:dyDescent="0.35">
      <c r="A17" s="61"/>
      <c r="B17" s="62"/>
      <c r="C17" s="62"/>
      <c r="D17" s="62"/>
      <c r="E17" s="3"/>
      <c r="F17" s="3"/>
      <c r="G17" s="194"/>
      <c r="H17" s="3"/>
      <c r="I17" s="4"/>
      <c r="J17" s="4"/>
      <c r="K17" s="64"/>
      <c r="L17" s="6">
        <f t="shared" si="0"/>
        <v>0</v>
      </c>
      <c r="M17" s="68">
        <f t="shared" si="1"/>
        <v>0</v>
      </c>
      <c r="N17" s="69">
        <f t="shared" si="2"/>
        <v>0</v>
      </c>
      <c r="O17" s="192">
        <f t="shared" si="3"/>
        <v>0</v>
      </c>
      <c r="P17" s="69">
        <f t="shared" si="4"/>
        <v>0</v>
      </c>
      <c r="Q17" s="12"/>
      <c r="R17" s="12"/>
      <c r="S17" s="12"/>
      <c r="T17" s="12"/>
    </row>
    <row r="18" spans="1:20" ht="30" customHeight="1" x14ac:dyDescent="0.35">
      <c r="A18" s="61"/>
      <c r="B18" s="62"/>
      <c r="C18" s="62"/>
      <c r="D18" s="62"/>
      <c r="E18" s="3"/>
      <c r="F18" s="3"/>
      <c r="G18" s="194"/>
      <c r="H18" s="3"/>
      <c r="I18" s="4"/>
      <c r="J18" s="4"/>
      <c r="K18" s="64"/>
      <c r="L18" s="6">
        <f t="shared" si="0"/>
        <v>0</v>
      </c>
      <c r="M18" s="68">
        <f t="shared" si="1"/>
        <v>0</v>
      </c>
      <c r="N18" s="69">
        <f t="shared" si="2"/>
        <v>0</v>
      </c>
      <c r="O18" s="192">
        <f t="shared" si="3"/>
        <v>0</v>
      </c>
      <c r="P18" s="69">
        <f t="shared" si="4"/>
        <v>0</v>
      </c>
      <c r="Q18" s="12"/>
      <c r="R18" s="12"/>
      <c r="S18" s="12"/>
      <c r="T18" s="12"/>
    </row>
    <row r="19" spans="1:20" ht="30" customHeight="1" x14ac:dyDescent="0.35">
      <c r="A19" s="61"/>
      <c r="B19" s="62"/>
      <c r="C19" s="62"/>
      <c r="D19" s="62"/>
      <c r="E19" s="3"/>
      <c r="F19" s="3"/>
      <c r="G19" s="194"/>
      <c r="H19" s="3"/>
      <c r="I19" s="4"/>
      <c r="J19" s="4"/>
      <c r="K19" s="64"/>
      <c r="L19" s="6">
        <f t="shared" si="0"/>
        <v>0</v>
      </c>
      <c r="M19" s="68">
        <f t="shared" si="1"/>
        <v>0</v>
      </c>
      <c r="N19" s="69">
        <f t="shared" si="2"/>
        <v>0</v>
      </c>
      <c r="O19" s="192">
        <f t="shared" si="3"/>
        <v>0</v>
      </c>
      <c r="P19" s="69">
        <f t="shared" si="4"/>
        <v>0</v>
      </c>
      <c r="Q19" s="12"/>
      <c r="R19" s="12"/>
      <c r="S19" s="12"/>
      <c r="T19" s="12"/>
    </row>
    <row r="20" spans="1:20" ht="30" customHeight="1" x14ac:dyDescent="0.35">
      <c r="A20" s="61"/>
      <c r="B20" s="62"/>
      <c r="C20" s="62"/>
      <c r="D20" s="62"/>
      <c r="E20" s="3"/>
      <c r="F20" s="3"/>
      <c r="G20" s="194"/>
      <c r="H20" s="3"/>
      <c r="I20" s="4"/>
      <c r="J20" s="4"/>
      <c r="K20" s="64"/>
      <c r="L20" s="6">
        <f t="shared" si="0"/>
        <v>0</v>
      </c>
      <c r="M20" s="68">
        <f t="shared" si="1"/>
        <v>0</v>
      </c>
      <c r="N20" s="69">
        <f t="shared" si="2"/>
        <v>0</v>
      </c>
      <c r="O20" s="192">
        <f t="shared" si="3"/>
        <v>0</v>
      </c>
      <c r="P20" s="69">
        <f t="shared" si="4"/>
        <v>0</v>
      </c>
      <c r="Q20" s="12"/>
      <c r="R20" s="12"/>
      <c r="S20" s="12"/>
      <c r="T20" s="12"/>
    </row>
    <row r="21" spans="1:20" ht="30" customHeight="1" x14ac:dyDescent="0.35">
      <c r="A21" s="61"/>
      <c r="B21" s="62"/>
      <c r="C21" s="62"/>
      <c r="D21" s="62"/>
      <c r="E21" s="3"/>
      <c r="F21" s="3"/>
      <c r="G21" s="194"/>
      <c r="H21" s="3"/>
      <c r="I21" s="4"/>
      <c r="J21" s="4"/>
      <c r="K21" s="64"/>
      <c r="L21" s="6">
        <f t="shared" si="0"/>
        <v>0</v>
      </c>
      <c r="M21" s="68">
        <f t="shared" si="1"/>
        <v>0</v>
      </c>
      <c r="N21" s="69">
        <f t="shared" si="2"/>
        <v>0</v>
      </c>
      <c r="O21" s="192">
        <f t="shared" si="3"/>
        <v>0</v>
      </c>
      <c r="P21" s="69">
        <f t="shared" si="4"/>
        <v>0</v>
      </c>
      <c r="Q21" s="12"/>
      <c r="R21" s="12"/>
      <c r="S21" s="12"/>
      <c r="T21" s="12"/>
    </row>
    <row r="22" spans="1:20" ht="30" customHeight="1" x14ac:dyDescent="0.35">
      <c r="A22" s="61"/>
      <c r="B22" s="62"/>
      <c r="C22" s="62"/>
      <c r="D22" s="62"/>
      <c r="E22" s="3"/>
      <c r="F22" s="3"/>
      <c r="G22" s="194"/>
      <c r="H22" s="3"/>
      <c r="I22" s="4"/>
      <c r="J22" s="4"/>
      <c r="K22" s="64"/>
      <c r="L22" s="6">
        <f t="shared" si="0"/>
        <v>0</v>
      </c>
      <c r="M22" s="68">
        <f t="shared" si="1"/>
        <v>0</v>
      </c>
      <c r="N22" s="69">
        <f t="shared" si="2"/>
        <v>0</v>
      </c>
      <c r="O22" s="192">
        <f t="shared" si="3"/>
        <v>0</v>
      </c>
      <c r="P22" s="69">
        <f t="shared" si="4"/>
        <v>0</v>
      </c>
      <c r="Q22" s="12"/>
      <c r="R22" s="12"/>
      <c r="S22" s="12"/>
      <c r="T22" s="12"/>
    </row>
    <row r="23" spans="1:20" ht="30" customHeight="1" x14ac:dyDescent="0.35">
      <c r="A23" s="61"/>
      <c r="B23" s="62"/>
      <c r="C23" s="62"/>
      <c r="D23" s="62"/>
      <c r="E23" s="3"/>
      <c r="F23" s="3"/>
      <c r="G23" s="194"/>
      <c r="H23" s="3"/>
      <c r="I23" s="4"/>
      <c r="J23" s="4"/>
      <c r="K23" s="64"/>
      <c r="L23" s="6">
        <f t="shared" ref="L23:L28" si="5">ROUNDUP(J23*K23,0)</f>
        <v>0</v>
      </c>
      <c r="M23" s="68">
        <f t="shared" ref="M23:M28" si="6">I23-Q23</f>
        <v>0</v>
      </c>
      <c r="N23" s="69">
        <f t="shared" ref="N23:N28" si="7">J23-R23</f>
        <v>0</v>
      </c>
      <c r="O23" s="192">
        <f t="shared" ref="O23:O28" si="8">K23-S23</f>
        <v>0</v>
      </c>
      <c r="P23" s="69">
        <f t="shared" ref="P23:P28" si="9">L23-T23</f>
        <v>0</v>
      </c>
      <c r="Q23" s="12"/>
      <c r="R23" s="12"/>
      <c r="S23" s="12"/>
      <c r="T23" s="12"/>
    </row>
    <row r="24" spans="1:20" ht="30" customHeight="1" x14ac:dyDescent="0.35">
      <c r="A24" s="61"/>
      <c r="B24" s="62"/>
      <c r="C24" s="62"/>
      <c r="D24" s="62"/>
      <c r="E24" s="3"/>
      <c r="F24" s="3"/>
      <c r="G24" s="194"/>
      <c r="H24" s="3"/>
      <c r="I24" s="4"/>
      <c r="J24" s="4"/>
      <c r="K24" s="64"/>
      <c r="L24" s="6">
        <f t="shared" si="5"/>
        <v>0</v>
      </c>
      <c r="M24" s="68">
        <f t="shared" si="6"/>
        <v>0</v>
      </c>
      <c r="N24" s="69">
        <f t="shared" si="7"/>
        <v>0</v>
      </c>
      <c r="O24" s="192">
        <f t="shared" si="8"/>
        <v>0</v>
      </c>
      <c r="P24" s="69">
        <f t="shared" si="9"/>
        <v>0</v>
      </c>
      <c r="Q24" s="12"/>
      <c r="R24" s="12"/>
      <c r="S24" s="12"/>
      <c r="T24" s="12"/>
    </row>
    <row r="25" spans="1:20" ht="30" customHeight="1" x14ac:dyDescent="0.35">
      <c r="A25" s="61"/>
      <c r="B25" s="62"/>
      <c r="C25" s="62"/>
      <c r="D25" s="62"/>
      <c r="E25" s="3"/>
      <c r="F25" s="3"/>
      <c r="G25" s="194"/>
      <c r="H25" s="3"/>
      <c r="I25" s="4"/>
      <c r="J25" s="4"/>
      <c r="K25" s="64"/>
      <c r="L25" s="6">
        <f t="shared" si="5"/>
        <v>0</v>
      </c>
      <c r="M25" s="68">
        <f t="shared" si="6"/>
        <v>0</v>
      </c>
      <c r="N25" s="69">
        <f t="shared" si="7"/>
        <v>0</v>
      </c>
      <c r="O25" s="192">
        <f t="shared" si="8"/>
        <v>0</v>
      </c>
      <c r="P25" s="69">
        <f t="shared" si="9"/>
        <v>0</v>
      </c>
      <c r="Q25" s="12"/>
      <c r="R25" s="12"/>
      <c r="S25" s="12"/>
      <c r="T25" s="12"/>
    </row>
    <row r="26" spans="1:20" ht="30" customHeight="1" x14ac:dyDescent="0.35">
      <c r="A26" s="61"/>
      <c r="B26" s="62"/>
      <c r="C26" s="62"/>
      <c r="D26" s="62"/>
      <c r="E26" s="3"/>
      <c r="F26" s="3"/>
      <c r="G26" s="194"/>
      <c r="H26" s="3"/>
      <c r="I26" s="4"/>
      <c r="J26" s="4"/>
      <c r="K26" s="64"/>
      <c r="L26" s="6">
        <f t="shared" si="5"/>
        <v>0</v>
      </c>
      <c r="M26" s="68">
        <f t="shared" si="6"/>
        <v>0</v>
      </c>
      <c r="N26" s="69">
        <f t="shared" si="7"/>
        <v>0</v>
      </c>
      <c r="O26" s="192">
        <f t="shared" si="8"/>
        <v>0</v>
      </c>
      <c r="P26" s="69">
        <f t="shared" si="9"/>
        <v>0</v>
      </c>
      <c r="Q26" s="12"/>
      <c r="R26" s="12"/>
      <c r="S26" s="12"/>
      <c r="T26" s="12"/>
    </row>
    <row r="27" spans="1:20" ht="30" customHeight="1" x14ac:dyDescent="0.35">
      <c r="A27" s="61"/>
      <c r="B27" s="62"/>
      <c r="C27" s="62"/>
      <c r="D27" s="62"/>
      <c r="E27" s="3"/>
      <c r="F27" s="3"/>
      <c r="G27" s="194"/>
      <c r="H27" s="3"/>
      <c r="I27" s="4"/>
      <c r="J27" s="4"/>
      <c r="K27" s="64"/>
      <c r="L27" s="6">
        <f t="shared" si="5"/>
        <v>0</v>
      </c>
      <c r="M27" s="68">
        <f t="shared" si="6"/>
        <v>0</v>
      </c>
      <c r="N27" s="69">
        <f t="shared" si="7"/>
        <v>0</v>
      </c>
      <c r="O27" s="192">
        <f t="shared" si="8"/>
        <v>0</v>
      </c>
      <c r="P27" s="69">
        <f t="shared" si="9"/>
        <v>0</v>
      </c>
      <c r="Q27" s="12"/>
      <c r="R27" s="12"/>
      <c r="S27" s="12"/>
      <c r="T27" s="12"/>
    </row>
    <row r="28" spans="1:20" ht="30" customHeight="1" x14ac:dyDescent="0.35">
      <c r="A28" s="61"/>
      <c r="B28" s="62"/>
      <c r="C28" s="62"/>
      <c r="D28" s="62"/>
      <c r="E28" s="3"/>
      <c r="F28" s="3"/>
      <c r="G28" s="194"/>
      <c r="H28" s="3"/>
      <c r="I28" s="4"/>
      <c r="J28" s="4"/>
      <c r="K28" s="64"/>
      <c r="L28" s="6">
        <f t="shared" si="5"/>
        <v>0</v>
      </c>
      <c r="M28" s="68">
        <f t="shared" si="6"/>
        <v>0</v>
      </c>
      <c r="N28" s="69">
        <f t="shared" si="7"/>
        <v>0</v>
      </c>
      <c r="O28" s="192">
        <f t="shared" si="8"/>
        <v>0</v>
      </c>
      <c r="P28" s="69">
        <f t="shared" si="9"/>
        <v>0</v>
      </c>
      <c r="Q28" s="12"/>
      <c r="R28" s="12"/>
      <c r="S28" s="12"/>
      <c r="T28" s="12"/>
    </row>
    <row r="29" spans="1:20" ht="30" customHeight="1" x14ac:dyDescent="0.35">
      <c r="A29" s="61"/>
      <c r="B29" s="62"/>
      <c r="C29" s="62"/>
      <c r="D29" s="62"/>
      <c r="E29" s="3"/>
      <c r="F29" s="3"/>
      <c r="G29" s="194"/>
      <c r="H29" s="3"/>
      <c r="I29" s="4"/>
      <c r="J29" s="4"/>
      <c r="K29" s="64"/>
      <c r="L29" s="6">
        <f t="shared" ref="L29:L34" si="10">ROUNDUP(J29*K29,0)</f>
        <v>0</v>
      </c>
      <c r="M29" s="68">
        <f t="shared" ref="M29:M34" si="11">I29-Q29</f>
        <v>0</v>
      </c>
      <c r="N29" s="69">
        <f t="shared" ref="N29:N34" si="12">J29-R29</f>
        <v>0</v>
      </c>
      <c r="O29" s="192">
        <f t="shared" ref="O29:O34" si="13">K29-S29</f>
        <v>0</v>
      </c>
      <c r="P29" s="69">
        <f t="shared" ref="P29:P34" si="14">L29-T29</f>
        <v>0</v>
      </c>
      <c r="Q29" s="12"/>
      <c r="R29" s="12"/>
      <c r="S29" s="12"/>
      <c r="T29" s="12"/>
    </row>
    <row r="30" spans="1:20" ht="30" customHeight="1" x14ac:dyDescent="0.35">
      <c r="A30" s="61"/>
      <c r="B30" s="62"/>
      <c r="C30" s="62"/>
      <c r="D30" s="62"/>
      <c r="E30" s="3"/>
      <c r="F30" s="3"/>
      <c r="G30" s="194"/>
      <c r="H30" s="3"/>
      <c r="I30" s="4"/>
      <c r="J30" s="4"/>
      <c r="K30" s="64"/>
      <c r="L30" s="6">
        <f t="shared" si="10"/>
        <v>0</v>
      </c>
      <c r="M30" s="68">
        <f t="shared" si="11"/>
        <v>0</v>
      </c>
      <c r="N30" s="69">
        <f t="shared" si="12"/>
        <v>0</v>
      </c>
      <c r="O30" s="192">
        <f t="shared" si="13"/>
        <v>0</v>
      </c>
      <c r="P30" s="69">
        <f t="shared" si="14"/>
        <v>0</v>
      </c>
      <c r="Q30" s="12"/>
      <c r="R30" s="12"/>
      <c r="S30" s="12"/>
      <c r="T30" s="12"/>
    </row>
    <row r="31" spans="1:20" ht="30" customHeight="1" x14ac:dyDescent="0.35">
      <c r="A31" s="61"/>
      <c r="B31" s="62"/>
      <c r="C31" s="62"/>
      <c r="D31" s="62"/>
      <c r="E31" s="3"/>
      <c r="F31" s="3"/>
      <c r="G31" s="194"/>
      <c r="H31" s="3"/>
      <c r="I31" s="4"/>
      <c r="J31" s="4"/>
      <c r="K31" s="64"/>
      <c r="L31" s="6">
        <f t="shared" si="10"/>
        <v>0</v>
      </c>
      <c r="M31" s="68">
        <f t="shared" si="11"/>
        <v>0</v>
      </c>
      <c r="N31" s="69">
        <f t="shared" si="12"/>
        <v>0</v>
      </c>
      <c r="O31" s="192">
        <f t="shared" si="13"/>
        <v>0</v>
      </c>
      <c r="P31" s="69">
        <f t="shared" si="14"/>
        <v>0</v>
      </c>
      <c r="Q31" s="12"/>
      <c r="R31" s="12"/>
      <c r="S31" s="12"/>
      <c r="T31" s="12"/>
    </row>
    <row r="32" spans="1:20" ht="30" customHeight="1" x14ac:dyDescent="0.35">
      <c r="A32" s="61"/>
      <c r="B32" s="62"/>
      <c r="C32" s="62"/>
      <c r="D32" s="62"/>
      <c r="E32" s="3"/>
      <c r="F32" s="3"/>
      <c r="G32" s="194"/>
      <c r="H32" s="3"/>
      <c r="I32" s="4"/>
      <c r="J32" s="4"/>
      <c r="K32" s="64"/>
      <c r="L32" s="6">
        <f t="shared" si="10"/>
        <v>0</v>
      </c>
      <c r="M32" s="68">
        <f t="shared" si="11"/>
        <v>0</v>
      </c>
      <c r="N32" s="69">
        <f t="shared" si="12"/>
        <v>0</v>
      </c>
      <c r="O32" s="192">
        <f t="shared" si="13"/>
        <v>0</v>
      </c>
      <c r="P32" s="69">
        <f t="shared" si="14"/>
        <v>0</v>
      </c>
      <c r="Q32" s="12"/>
      <c r="R32" s="12"/>
      <c r="S32" s="12"/>
      <c r="T32" s="12"/>
    </row>
    <row r="33" spans="1:20" ht="30" customHeight="1" x14ac:dyDescent="0.35">
      <c r="A33" s="61"/>
      <c r="B33" s="62"/>
      <c r="C33" s="62"/>
      <c r="D33" s="62"/>
      <c r="E33" s="3"/>
      <c r="F33" s="3"/>
      <c r="G33" s="194"/>
      <c r="H33" s="3"/>
      <c r="I33" s="4"/>
      <c r="J33" s="4"/>
      <c r="K33" s="64"/>
      <c r="L33" s="6">
        <f t="shared" si="10"/>
        <v>0</v>
      </c>
      <c r="M33" s="68">
        <f t="shared" si="11"/>
        <v>0</v>
      </c>
      <c r="N33" s="69">
        <f t="shared" si="12"/>
        <v>0</v>
      </c>
      <c r="O33" s="192">
        <f t="shared" si="13"/>
        <v>0</v>
      </c>
      <c r="P33" s="69">
        <f t="shared" si="14"/>
        <v>0</v>
      </c>
      <c r="Q33" s="12"/>
      <c r="R33" s="12"/>
      <c r="S33" s="12"/>
      <c r="T33" s="12"/>
    </row>
    <row r="34" spans="1:20" ht="30" customHeight="1" x14ac:dyDescent="0.35">
      <c r="A34" s="61"/>
      <c r="B34" s="62"/>
      <c r="C34" s="62"/>
      <c r="D34" s="62"/>
      <c r="E34" s="3"/>
      <c r="F34" s="3"/>
      <c r="G34" s="194"/>
      <c r="H34" s="3"/>
      <c r="I34" s="4"/>
      <c r="J34" s="4"/>
      <c r="K34" s="64"/>
      <c r="L34" s="6">
        <f t="shared" si="10"/>
        <v>0</v>
      </c>
      <c r="M34" s="68">
        <f t="shared" si="11"/>
        <v>0</v>
      </c>
      <c r="N34" s="69">
        <f t="shared" si="12"/>
        <v>0</v>
      </c>
      <c r="O34" s="192">
        <f t="shared" si="13"/>
        <v>0</v>
      </c>
      <c r="P34" s="69">
        <f t="shared" si="14"/>
        <v>0</v>
      </c>
      <c r="Q34" s="12"/>
      <c r="R34" s="12"/>
      <c r="S34" s="12"/>
      <c r="T34" s="12"/>
    </row>
    <row r="35" spans="1:20" ht="30" customHeight="1" x14ac:dyDescent="0.35">
      <c r="A35" s="61"/>
      <c r="B35" s="62"/>
      <c r="C35" s="62"/>
      <c r="D35" s="62"/>
      <c r="E35" s="3"/>
      <c r="F35" s="3"/>
      <c r="G35" s="194"/>
      <c r="H35" s="3"/>
      <c r="I35" s="4"/>
      <c r="J35" s="4"/>
      <c r="K35" s="64"/>
      <c r="L35" s="6">
        <f t="shared" si="0"/>
        <v>0</v>
      </c>
      <c r="M35" s="68">
        <f t="shared" si="1"/>
        <v>0</v>
      </c>
      <c r="N35" s="69">
        <f t="shared" si="2"/>
        <v>0</v>
      </c>
      <c r="O35" s="192">
        <f t="shared" si="3"/>
        <v>0</v>
      </c>
      <c r="P35" s="69">
        <f t="shared" si="4"/>
        <v>0</v>
      </c>
      <c r="Q35" s="12"/>
      <c r="R35" s="12"/>
      <c r="S35" s="12"/>
      <c r="T35" s="12"/>
    </row>
    <row r="36" spans="1:20" ht="30" customHeight="1" x14ac:dyDescent="0.35">
      <c r="A36" s="61"/>
      <c r="B36" s="62"/>
      <c r="C36" s="62"/>
      <c r="D36" s="62"/>
      <c r="E36" s="3"/>
      <c r="F36" s="3"/>
      <c r="G36" s="194"/>
      <c r="H36" s="3"/>
      <c r="I36" s="4"/>
      <c r="J36" s="4"/>
      <c r="K36" s="64"/>
      <c r="L36" s="6">
        <f t="shared" si="0"/>
        <v>0</v>
      </c>
      <c r="M36" s="68">
        <f t="shared" si="1"/>
        <v>0</v>
      </c>
      <c r="N36" s="69">
        <f t="shared" si="2"/>
        <v>0</v>
      </c>
      <c r="O36" s="192">
        <f t="shared" si="3"/>
        <v>0</v>
      </c>
      <c r="P36" s="69">
        <f t="shared" si="4"/>
        <v>0</v>
      </c>
      <c r="Q36" s="12"/>
      <c r="R36" s="12"/>
      <c r="S36" s="12"/>
      <c r="T36" s="12"/>
    </row>
    <row r="37" spans="1:20" ht="30" customHeight="1" x14ac:dyDescent="0.35">
      <c r="A37" s="61"/>
      <c r="B37" s="62"/>
      <c r="C37" s="62"/>
      <c r="D37" s="62"/>
      <c r="E37" s="3"/>
      <c r="F37" s="3"/>
      <c r="G37" s="194"/>
      <c r="H37" s="3"/>
      <c r="I37" s="4"/>
      <c r="J37" s="4"/>
      <c r="K37" s="64"/>
      <c r="L37" s="6">
        <f t="shared" si="0"/>
        <v>0</v>
      </c>
      <c r="M37" s="68">
        <f t="shared" si="1"/>
        <v>0</v>
      </c>
      <c r="N37" s="69">
        <f t="shared" si="2"/>
        <v>0</v>
      </c>
      <c r="O37" s="192">
        <f t="shared" si="3"/>
        <v>0</v>
      </c>
      <c r="P37" s="69">
        <f t="shared" si="4"/>
        <v>0</v>
      </c>
      <c r="Q37" s="12"/>
      <c r="R37" s="12"/>
      <c r="S37" s="12"/>
      <c r="T37" s="12"/>
    </row>
    <row r="38" spans="1:20" ht="30" customHeight="1" x14ac:dyDescent="0.35">
      <c r="A38" s="61"/>
      <c r="B38" s="62"/>
      <c r="C38" s="62"/>
      <c r="D38" s="62"/>
      <c r="E38" s="3"/>
      <c r="F38" s="3"/>
      <c r="G38" s="194"/>
      <c r="H38" s="3"/>
      <c r="I38" s="4"/>
      <c r="J38" s="4"/>
      <c r="K38" s="64"/>
      <c r="L38" s="6">
        <f t="shared" si="0"/>
        <v>0</v>
      </c>
      <c r="M38" s="68">
        <f t="shared" si="1"/>
        <v>0</v>
      </c>
      <c r="N38" s="69">
        <f t="shared" si="2"/>
        <v>0</v>
      </c>
      <c r="O38" s="192">
        <f t="shared" si="3"/>
        <v>0</v>
      </c>
      <c r="P38" s="69">
        <f t="shared" si="4"/>
        <v>0</v>
      </c>
      <c r="Q38" s="12"/>
      <c r="R38" s="12"/>
      <c r="S38" s="12"/>
      <c r="T38" s="12"/>
    </row>
    <row r="39" spans="1:20" ht="30" customHeight="1" x14ac:dyDescent="0.35">
      <c r="A39" s="61"/>
      <c r="B39" s="62"/>
      <c r="C39" s="62"/>
      <c r="D39" s="62"/>
      <c r="E39" s="3"/>
      <c r="F39" s="3"/>
      <c r="G39" s="194"/>
      <c r="H39" s="3"/>
      <c r="I39" s="4"/>
      <c r="J39" s="4"/>
      <c r="K39" s="64"/>
      <c r="L39" s="6">
        <f t="shared" si="0"/>
        <v>0</v>
      </c>
      <c r="M39" s="68">
        <f t="shared" si="1"/>
        <v>0</v>
      </c>
      <c r="N39" s="69">
        <f t="shared" si="2"/>
        <v>0</v>
      </c>
      <c r="O39" s="192">
        <f t="shared" si="3"/>
        <v>0</v>
      </c>
      <c r="P39" s="69">
        <f t="shared" si="4"/>
        <v>0</v>
      </c>
      <c r="Q39" s="12"/>
      <c r="R39" s="12"/>
      <c r="S39" s="12"/>
      <c r="T39" s="12"/>
    </row>
    <row r="40" spans="1:20" ht="30" customHeight="1" x14ac:dyDescent="0.35">
      <c r="A40" s="61"/>
      <c r="B40" s="62"/>
      <c r="C40" s="62"/>
      <c r="D40" s="62"/>
      <c r="E40" s="3"/>
      <c r="F40" s="3"/>
      <c r="G40" s="194"/>
      <c r="H40" s="3"/>
      <c r="I40" s="4"/>
      <c r="J40" s="4"/>
      <c r="K40" s="64"/>
      <c r="L40" s="6">
        <f t="shared" si="0"/>
        <v>0</v>
      </c>
      <c r="M40" s="68">
        <f t="shared" si="1"/>
        <v>0</v>
      </c>
      <c r="N40" s="69">
        <f t="shared" si="2"/>
        <v>0</v>
      </c>
      <c r="O40" s="192">
        <f t="shared" si="3"/>
        <v>0</v>
      </c>
      <c r="P40" s="69">
        <f t="shared" si="4"/>
        <v>0</v>
      </c>
      <c r="Q40" s="12"/>
      <c r="R40" s="12"/>
      <c r="S40" s="12"/>
      <c r="T40" s="12"/>
    </row>
    <row r="41" spans="1:20" ht="30" customHeight="1" x14ac:dyDescent="0.35">
      <c r="A41" s="61"/>
      <c r="B41" s="62"/>
      <c r="C41" s="62"/>
      <c r="D41" s="62"/>
      <c r="E41" s="3"/>
      <c r="F41" s="3"/>
      <c r="G41" s="194"/>
      <c r="H41" s="3"/>
      <c r="I41" s="4"/>
      <c r="J41" s="4"/>
      <c r="K41" s="64"/>
      <c r="L41" s="6">
        <f t="shared" si="0"/>
        <v>0</v>
      </c>
      <c r="M41" s="68">
        <f t="shared" si="1"/>
        <v>0</v>
      </c>
      <c r="N41" s="69">
        <f t="shared" si="2"/>
        <v>0</v>
      </c>
      <c r="O41" s="192">
        <f t="shared" si="3"/>
        <v>0</v>
      </c>
      <c r="P41" s="69">
        <f t="shared" si="4"/>
        <v>0</v>
      </c>
      <c r="Q41" s="12"/>
      <c r="R41" s="12"/>
      <c r="S41" s="12"/>
      <c r="T41" s="12"/>
    </row>
    <row r="42" spans="1:20" ht="30" customHeight="1" x14ac:dyDescent="0.35">
      <c r="A42" s="61"/>
      <c r="B42" s="62"/>
      <c r="C42" s="62"/>
      <c r="D42" s="62"/>
      <c r="E42" s="3"/>
      <c r="F42" s="3"/>
      <c r="G42" s="194"/>
      <c r="H42" s="3"/>
      <c r="I42" s="4"/>
      <c r="J42" s="4"/>
      <c r="K42" s="64"/>
      <c r="L42" s="6">
        <f t="shared" si="0"/>
        <v>0</v>
      </c>
      <c r="M42" s="68">
        <f t="shared" si="1"/>
        <v>0</v>
      </c>
      <c r="N42" s="69">
        <f t="shared" si="2"/>
        <v>0</v>
      </c>
      <c r="O42" s="192">
        <f t="shared" si="3"/>
        <v>0</v>
      </c>
      <c r="P42" s="69">
        <f t="shared" si="4"/>
        <v>0</v>
      </c>
      <c r="Q42" s="12"/>
      <c r="R42" s="12"/>
      <c r="S42" s="12"/>
      <c r="T42" s="12"/>
    </row>
    <row r="43" spans="1:20" ht="30" customHeight="1" x14ac:dyDescent="0.35">
      <c r="A43" s="61"/>
      <c r="B43" s="62"/>
      <c r="C43" s="62"/>
      <c r="D43" s="62"/>
      <c r="E43" s="3"/>
      <c r="F43" s="3"/>
      <c r="G43" s="194"/>
      <c r="H43" s="3"/>
      <c r="I43" s="4"/>
      <c r="J43" s="4"/>
      <c r="K43" s="64"/>
      <c r="L43" s="6">
        <f t="shared" si="0"/>
        <v>0</v>
      </c>
      <c r="M43" s="68">
        <f t="shared" si="1"/>
        <v>0</v>
      </c>
      <c r="N43" s="69">
        <f t="shared" si="2"/>
        <v>0</v>
      </c>
      <c r="O43" s="192">
        <f t="shared" si="3"/>
        <v>0</v>
      </c>
      <c r="P43" s="69">
        <f t="shared" si="4"/>
        <v>0</v>
      </c>
      <c r="Q43" s="12"/>
      <c r="R43" s="12"/>
      <c r="S43" s="12"/>
      <c r="T43" s="12"/>
    </row>
    <row r="44" spans="1:20" ht="30" customHeight="1" thickBot="1" x14ac:dyDescent="0.4">
      <c r="A44" s="202"/>
      <c r="B44" s="203"/>
      <c r="C44" s="203"/>
      <c r="D44" s="203"/>
      <c r="E44" s="204"/>
      <c r="F44" s="204"/>
      <c r="G44" s="205"/>
      <c r="H44" s="204"/>
      <c r="I44" s="206"/>
      <c r="J44" s="206"/>
      <c r="K44" s="207"/>
      <c r="L44" s="206">
        <f t="shared" ref="L44" si="15">ROUNDUP(J44*K44,0)</f>
        <v>0</v>
      </c>
      <c r="M44" s="208">
        <f t="shared" ref="M44" si="16">I44-Q44</f>
        <v>0</v>
      </c>
      <c r="N44" s="209">
        <f t="shared" si="2"/>
        <v>0</v>
      </c>
      <c r="O44" s="209">
        <f t="shared" si="3"/>
        <v>0</v>
      </c>
      <c r="P44" s="209">
        <f t="shared" si="4"/>
        <v>0</v>
      </c>
      <c r="Q44" s="210"/>
      <c r="R44" s="210"/>
      <c r="S44" s="210"/>
      <c r="T44" s="210"/>
    </row>
    <row r="45" spans="1:20" ht="30" customHeight="1" thickBot="1" x14ac:dyDescent="0.4">
      <c r="B45" s="211"/>
      <c r="C45" s="212"/>
      <c r="D45" s="213" t="s">
        <v>55</v>
      </c>
      <c r="E45" s="211"/>
      <c r="F45" s="211"/>
      <c r="G45" s="211"/>
      <c r="H45" s="211"/>
      <c r="I45" s="214"/>
      <c r="J45" s="215">
        <f>SUM(J14:J44)</f>
        <v>0</v>
      </c>
      <c r="K45" s="216"/>
      <c r="L45" s="215">
        <f>SUM(L14:L44)</f>
        <v>0</v>
      </c>
      <c r="M45" s="217"/>
      <c r="N45" s="218">
        <f>SUM(N14:N44)</f>
        <v>0</v>
      </c>
      <c r="O45" s="219"/>
      <c r="P45" s="218">
        <f>SUM(P14:P44)</f>
        <v>0</v>
      </c>
      <c r="Q45" s="220"/>
      <c r="R45" s="215">
        <f>SUM(R14:R44)</f>
        <v>0</v>
      </c>
      <c r="S45" s="220"/>
      <c r="T45" s="215">
        <f>SUM(T14:T44)</f>
        <v>0</v>
      </c>
    </row>
    <row r="46" spans="1:20" ht="29.5" thickBot="1" x14ac:dyDescent="0.4">
      <c r="B46" s="221"/>
      <c r="C46" s="222"/>
      <c r="D46" s="223" t="s">
        <v>56</v>
      </c>
      <c r="E46" s="221"/>
      <c r="F46" s="221"/>
      <c r="G46" s="221"/>
      <c r="H46" s="221"/>
      <c r="I46" s="224"/>
      <c r="J46" s="225"/>
      <c r="K46" s="225"/>
      <c r="L46" s="226"/>
      <c r="M46" s="227"/>
      <c r="N46" s="228">
        <f>J45-R45</f>
        <v>0</v>
      </c>
      <c r="O46" s="227"/>
      <c r="P46" s="228">
        <f>L45-T45</f>
        <v>0</v>
      </c>
      <c r="Q46" s="229"/>
      <c r="R46" s="229"/>
      <c r="S46" s="229"/>
      <c r="T46" s="229"/>
    </row>
  </sheetData>
  <conditionalFormatting sqref="M14:P45">
    <cfRule type="cellIs" dxfId="0" priority="1" operator="notEqual">
      <formula>0</formula>
    </cfRule>
  </conditionalFormatting>
  <pageMargins left="0.7" right="0.7" top="0.75" bottom="0.75" header="0.3" footer="0.3"/>
  <pageSetup scale="68" orientation="landscape"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APHIS 71</vt:lpstr>
      <vt:lpstr>IMB-ROCIS Calcs</vt:lpstr>
      <vt:lpstr>IMB-SS Q12-SOCC</vt:lpstr>
      <vt:lpstr>IMB-ICR Comp.</vt:lpstr>
      <vt:lpstr>'IMB-ROCIS Calcs'!Print_Area</vt:lpstr>
      <vt:lpstr>'IMB-SS Q12-SOCC'!Print_Area</vt:lpstr>
      <vt:lpstr>'APHIS 71'!Print_Titles</vt:lpstr>
      <vt:lpstr>'IMB-ICR Comp.'!Print_Titles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PRA APHIS 70-Series 2025 Template</dc:title>
  <dc:creator>Keegan, Regina - MRP-APHIS, Riverdale, MD</dc:creator>
  <cp:keywords>PRA, burden workbook, APHIS 71, APHIS 79, SOCC Codes, ROCIS calcuations</cp:keywords>
  <cp:lastModifiedBy>Harris, Sheniqua - MRP-APHIS</cp:lastModifiedBy>
  <cp:lastPrinted>2022-04-25T18:52:28Z</cp:lastPrinted>
  <dcterms:created xsi:type="dcterms:W3CDTF">2021-07-01T18:06:57Z</dcterms:created>
  <dcterms:modified xsi:type="dcterms:W3CDTF">2026-06-30T09:01:01Z</dcterms:modified>
  <cp:category>PRA</cp:category>
</cp:coreProperties>
</file>