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J:\Maryland\Riverdale\ITD\IMC\5.7 050 PRA\ICR ACTIVE\PPQ\PPQ 0322 2026\IMB\"/>
    </mc:Choice>
  </mc:AlternateContent>
  <xr:revisionPtr revIDLastSave="0" documentId="8_{010DFF8C-5B3A-4776-A876-F7EE4A395C47}" xr6:coauthVersionLast="47" xr6:coauthVersionMax="47" xr10:uidLastSave="{00000000-0000-0000-0000-000000000000}"/>
  <bookViews>
    <workbookView xWindow="67080" yWindow="-120" windowWidth="29040" windowHeight="15720" tabRatio="389" xr2:uid="{F38D79EA-36B0-400D-84E7-32D0B3AB86E3}"/>
  </bookViews>
  <sheets>
    <sheet name="APHIS 71" sheetId="1" r:id="rId1"/>
    <sheet name="IMB-ROCIS Calcs" sheetId="4" r:id="rId2"/>
    <sheet name="IMB-SS Q12-SOCC" sheetId="9" r:id="rId3"/>
    <sheet name="IMB-ICR Comp." sheetId="8" r:id="rId4"/>
  </sheets>
  <definedNames>
    <definedName name="_xlnm.Print_Area" localSheetId="1">'IMB-ROCIS Calcs'!$A$5:$F$45</definedName>
    <definedName name="_xlnm.Print_Area" localSheetId="2">'IMB-SS Q12-SOCC'!$A$1:$D$37</definedName>
    <definedName name="_xlnm.Print_Titles" localSheetId="0">'APHIS 71'!$12:$13</definedName>
    <definedName name="_xlnm.Print_Titles" localSheetId="3">'IMB-ICR Comp.'!$12:$13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3" i="1" l="1"/>
  <c r="L22" i="1"/>
  <c r="L21" i="1"/>
  <c r="L20" i="1"/>
  <c r="L19" i="1"/>
  <c r="L18" i="1"/>
  <c r="L17" i="1"/>
  <c r="L16" i="1"/>
  <c r="L15" i="1"/>
  <c r="L14" i="1"/>
  <c r="L43" i="1"/>
  <c r="B5" i="4" l="1"/>
  <c r="L6" i="1"/>
  <c r="L48" i="1"/>
  <c r="L47" i="1"/>
  <c r="L5" i="1"/>
  <c r="B8" i="1"/>
  <c r="E13" i="4"/>
  <c r="E12" i="4"/>
  <c r="E9" i="4"/>
  <c r="E7" i="4"/>
  <c r="E11" i="4"/>
  <c r="E10" i="4"/>
  <c r="E8" i="4"/>
  <c r="E6" i="4"/>
  <c r="C20" i="9"/>
  <c r="C24" i="9" s="1"/>
  <c r="L10" i="8"/>
  <c r="L9" i="8"/>
  <c r="L8" i="8"/>
  <c r="L6" i="8"/>
  <c r="L5" i="8"/>
  <c r="P46" i="8"/>
  <c r="N46" i="8"/>
  <c r="T45" i="8"/>
  <c r="R45" i="8"/>
  <c r="P45" i="8"/>
  <c r="N45" i="8"/>
  <c r="L45" i="8"/>
  <c r="J45" i="8"/>
  <c r="O28" i="8"/>
  <c r="N28" i="8"/>
  <c r="M28" i="8"/>
  <c r="L28" i="8"/>
  <c r="P28" i="8" s="1"/>
  <c r="O27" i="8"/>
  <c r="N27" i="8"/>
  <c r="M27" i="8"/>
  <c r="L27" i="8"/>
  <c r="P27" i="8" s="1"/>
  <c r="P26" i="8"/>
  <c r="O26" i="8"/>
  <c r="N26" i="8"/>
  <c r="M26" i="8"/>
  <c r="L26" i="8"/>
  <c r="O25" i="8"/>
  <c r="N25" i="8"/>
  <c r="M25" i="8"/>
  <c r="L25" i="8"/>
  <c r="P25" i="8" s="1"/>
  <c r="O24" i="8"/>
  <c r="N24" i="8"/>
  <c r="M24" i="8"/>
  <c r="L24" i="8"/>
  <c r="P24" i="8" s="1"/>
  <c r="P23" i="8"/>
  <c r="O23" i="8"/>
  <c r="N23" i="8"/>
  <c r="M23" i="8"/>
  <c r="L23" i="8"/>
  <c r="O22" i="8"/>
  <c r="N22" i="8"/>
  <c r="M22" i="8"/>
  <c r="L22" i="8"/>
  <c r="P22" i="8" s="1"/>
  <c r="O21" i="8"/>
  <c r="N21" i="8"/>
  <c r="M21" i="8"/>
  <c r="L21" i="8"/>
  <c r="P21" i="8" s="1"/>
  <c r="P20" i="8"/>
  <c r="O20" i="8"/>
  <c r="N20" i="8"/>
  <c r="M20" i="8"/>
  <c r="L20" i="8"/>
  <c r="O19" i="8"/>
  <c r="N19" i="8"/>
  <c r="M19" i="8"/>
  <c r="L19" i="8"/>
  <c r="P19" i="8" s="1"/>
  <c r="O18" i="8"/>
  <c r="N18" i="8"/>
  <c r="M18" i="8"/>
  <c r="L18" i="8"/>
  <c r="P18" i="8" s="1"/>
  <c r="P17" i="8"/>
  <c r="O17" i="8"/>
  <c r="N17" i="8"/>
  <c r="M17" i="8"/>
  <c r="L17" i="8"/>
  <c r="O34" i="8"/>
  <c r="N34" i="8"/>
  <c r="M34" i="8"/>
  <c r="L34" i="8"/>
  <c r="P34" i="8" s="1"/>
  <c r="O33" i="8"/>
  <c r="N33" i="8"/>
  <c r="M33" i="8"/>
  <c r="L33" i="8"/>
  <c r="P33" i="8" s="1"/>
  <c r="O32" i="8"/>
  <c r="N32" i="8"/>
  <c r="M32" i="8"/>
  <c r="L32" i="8"/>
  <c r="P32" i="8" s="1"/>
  <c r="O31" i="8"/>
  <c r="N31" i="8"/>
  <c r="M31" i="8"/>
  <c r="L31" i="8"/>
  <c r="P31" i="8" s="1"/>
  <c r="O30" i="8"/>
  <c r="N30" i="8"/>
  <c r="M30" i="8"/>
  <c r="L30" i="8"/>
  <c r="P30" i="8" s="1"/>
  <c r="P29" i="8"/>
  <c r="O29" i="8"/>
  <c r="N29" i="8"/>
  <c r="M29" i="8"/>
  <c r="L29" i="8"/>
  <c r="L27" i="1"/>
  <c r="L28" i="1"/>
  <c r="L29" i="1"/>
  <c r="L30" i="1"/>
  <c r="L31" i="1"/>
  <c r="L32" i="1"/>
  <c r="L33" i="1"/>
  <c r="L34" i="1"/>
  <c r="L35" i="1"/>
  <c r="L36" i="1"/>
  <c r="L37" i="1"/>
  <c r="L38" i="1"/>
  <c r="L39" i="1"/>
  <c r="L40" i="1"/>
  <c r="L41" i="1"/>
  <c r="L42" i="1"/>
  <c r="L44" i="1"/>
  <c r="L45" i="1"/>
  <c r="L46" i="1"/>
  <c r="O11" i="4"/>
  <c r="O10" i="4"/>
  <c r="O9" i="4"/>
  <c r="N11" i="4"/>
  <c r="N10" i="4"/>
  <c r="N9" i="4"/>
  <c r="M11" i="4"/>
  <c r="L11" i="4"/>
  <c r="L10" i="4"/>
  <c r="L9" i="4"/>
  <c r="K11" i="4"/>
  <c r="L8" i="1" l="1"/>
  <c r="M14" i="8"/>
  <c r="O15" i="8"/>
  <c r="O16" i="8"/>
  <c r="O35" i="8"/>
  <c r="O36" i="8"/>
  <c r="O37" i="8"/>
  <c r="O38" i="8"/>
  <c r="O39" i="8"/>
  <c r="O40" i="8"/>
  <c r="O41" i="8"/>
  <c r="O42" i="8"/>
  <c r="O43" i="8"/>
  <c r="O44" i="8"/>
  <c r="O14" i="8"/>
  <c r="N15" i="8"/>
  <c r="N16" i="8"/>
  <c r="N35" i="8"/>
  <c r="N36" i="8"/>
  <c r="N37" i="8"/>
  <c r="N38" i="8"/>
  <c r="N39" i="8"/>
  <c r="N40" i="8"/>
  <c r="N41" i="8"/>
  <c r="N42" i="8"/>
  <c r="N43" i="8"/>
  <c r="N44" i="8"/>
  <c r="N14" i="8"/>
  <c r="B18" i="4"/>
  <c r="K18" i="4" s="1"/>
  <c r="M18" i="4" l="1"/>
  <c r="E43" i="4"/>
  <c r="H44" i="4" s="1"/>
  <c r="B16" i="4"/>
  <c r="K15" i="4" s="1"/>
  <c r="L44" i="8"/>
  <c r="P44" i="8" s="1"/>
  <c r="M44" i="8"/>
  <c r="B44" i="4"/>
  <c r="B36" i="4"/>
  <c r="E19" i="4"/>
  <c r="H20" i="4" s="1"/>
  <c r="D19" i="4"/>
  <c r="H19" i="4" s="1"/>
  <c r="E27" i="4"/>
  <c r="H28" i="4" s="1"/>
  <c r="B28" i="4"/>
  <c r="D43" i="4"/>
  <c r="H43" i="4" s="1"/>
  <c r="B42" i="4"/>
  <c r="K42" i="4" s="1"/>
  <c r="M42" i="4" s="1"/>
  <c r="E35" i="4"/>
  <c r="H36" i="4" s="1"/>
  <c r="B34" i="4"/>
  <c r="K34" i="4" s="1"/>
  <c r="M34" i="4" s="1"/>
  <c r="B26" i="4"/>
  <c r="B20" i="4"/>
  <c r="K26" i="4" l="1"/>
  <c r="K9" i="4" s="1"/>
  <c r="H11" i="4"/>
  <c r="B40" i="4"/>
  <c r="K39" i="4" s="1"/>
  <c r="M26" i="4" l="1"/>
  <c r="M9" i="4" s="1"/>
  <c r="B32" i="4"/>
  <c r="K31" i="4" s="1"/>
  <c r="B24" i="4"/>
  <c r="K23" i="4" s="1"/>
  <c r="L15" i="8"/>
  <c r="P15" i="8" s="1"/>
  <c r="M15" i="8"/>
  <c r="L16" i="8"/>
  <c r="P16" i="8" s="1"/>
  <c r="M16" i="8"/>
  <c r="L35" i="8"/>
  <c r="P35" i="8" s="1"/>
  <c r="M35" i="8"/>
  <c r="L36" i="8"/>
  <c r="P36" i="8" s="1"/>
  <c r="M36" i="8"/>
  <c r="L37" i="8"/>
  <c r="P37" i="8" s="1"/>
  <c r="M37" i="8"/>
  <c r="L38" i="8"/>
  <c r="P38" i="8" s="1"/>
  <c r="M38" i="8"/>
  <c r="L39" i="8"/>
  <c r="P39" i="8" s="1"/>
  <c r="M39" i="8"/>
  <c r="L40" i="8"/>
  <c r="P40" i="8" s="1"/>
  <c r="M40" i="8"/>
  <c r="L41" i="8"/>
  <c r="P41" i="8" s="1"/>
  <c r="M41" i="8"/>
  <c r="L42" i="8"/>
  <c r="P42" i="8" s="1"/>
  <c r="M42" i="8"/>
  <c r="L43" i="8"/>
  <c r="P43" i="8" s="1"/>
  <c r="M43" i="8"/>
  <c r="L25" i="1"/>
  <c r="L26" i="1"/>
  <c r="L24" i="1"/>
  <c r="L14" i="8"/>
  <c r="P14" i="8" l="1"/>
  <c r="K6" i="4"/>
  <c r="O5" i="8" l="1"/>
  <c r="P5" i="8" s="1"/>
  <c r="B17" i="4"/>
  <c r="D35" i="4" l="1"/>
  <c r="H35" i="4" s="1"/>
  <c r="L9" i="1" l="1"/>
  <c r="C23" i="9" s="1"/>
  <c r="C25" i="9" s="1"/>
  <c r="C27" i="9" s="1"/>
  <c r="D27" i="4"/>
  <c r="H27" i="4" s="1"/>
  <c r="H10" i="4" s="1"/>
  <c r="B37" i="4"/>
  <c r="B21" i="4"/>
  <c r="B19" i="4"/>
  <c r="C19" i="4"/>
  <c r="B45" i="4"/>
  <c r="B43" i="4"/>
  <c r="C43" i="4"/>
  <c r="H42" i="4" s="1"/>
  <c r="C27" i="4"/>
  <c r="H26" i="4" s="1"/>
  <c r="B29" i="4"/>
  <c r="B27" i="4"/>
  <c r="C35" i="4"/>
  <c r="H34" i="4" s="1"/>
  <c r="B35" i="4"/>
  <c r="L10" i="1" l="1"/>
  <c r="H29" i="4"/>
  <c r="K27" i="4" s="1"/>
  <c r="M27" i="4" s="1"/>
  <c r="H45" i="4"/>
  <c r="K43" i="4" s="1"/>
  <c r="M43" i="4" s="1"/>
  <c r="H37" i="4"/>
  <c r="K35" i="4" s="1"/>
  <c r="M35" i="4" s="1"/>
  <c r="H18" i="4"/>
  <c r="B25" i="4"/>
  <c r="E14" i="4"/>
  <c r="B41" i="4"/>
  <c r="B33" i="4"/>
  <c r="H9" i="4" l="1"/>
  <c r="H12" i="4" s="1"/>
  <c r="H21" i="4"/>
  <c r="K19" i="4" s="1"/>
  <c r="M19" i="4" l="1"/>
  <c r="M10" i="4" s="1"/>
  <c r="K10" i="4"/>
  <c r="B12" i="4"/>
  <c r="B11" i="4"/>
  <c r="B9" i="4"/>
  <c r="B13" i="4" l="1"/>
  <c r="B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8A9364B-02AF-4DD3-AAFC-6C9EF91DEF63}">
      <text>
        <r>
          <rPr>
            <sz val="9"/>
            <color indexed="81"/>
            <rFont val="Tahoma"/>
            <family val="2"/>
          </rPr>
          <t>Due to section 508 accessibility, do not merge cells.  If the ICR title requires more space then allowed, key in additional words of the title in row 3.</t>
        </r>
      </text>
    </comment>
    <comment ref="A5" authorId="0" shapeId="0" xr:uid="{8CCE2706-0A4C-4943-8409-74E34B6819B2}">
      <text>
        <r>
          <rPr>
            <sz val="9"/>
            <color indexed="81"/>
            <rFont val="Tahoma"/>
            <family val="2"/>
          </rPr>
          <t>Enter one:
-Proposed rule
-Final rule
-New ICR
-Renewal
-Reinstatement</t>
        </r>
      </text>
    </comment>
    <comment ref="K5" authorId="0" shapeId="0" xr:uid="{0734D3A6-378A-4E25-8590-CB11EA7A29CC}">
      <text>
        <r>
          <rPr>
            <sz val="9"/>
            <color indexed="81"/>
            <rFont val="Tahoma"/>
            <family val="2"/>
          </rPr>
          <t>This is the sum of Activities, Column , filtered to capture only first occurences as marked in Activitiy Description, Part II Column G.</t>
        </r>
      </text>
    </comment>
    <comment ref="K6" authorId="0" shapeId="0" xr:uid="{A93ABDB6-51C9-4389-89B7-046F26BD5936}">
      <text>
        <r>
          <rPr>
            <sz val="9"/>
            <color indexed="81"/>
            <rFont val="Tahoma"/>
            <family val="2"/>
          </rPr>
          <t>This is the sum of all entries in Part II, Column J.</t>
        </r>
      </text>
    </comment>
    <comment ref="K7" authorId="0" shapeId="0" xr:uid="{1CE8DBDB-00D3-4941-90BA-495C4847D00E}">
      <text>
        <r>
          <rPr>
            <sz val="9"/>
            <color indexed="81"/>
            <rFont val="Tahoma"/>
            <family val="2"/>
          </rPr>
          <t>Enter the estimated percentage of total responses that are submitted electronically.</t>
        </r>
      </text>
    </comment>
    <comment ref="K8" authorId="0" shapeId="0" xr:uid="{26AD37F7-5A0B-46C7-BB7F-A6FBC9659299}">
      <text>
        <r>
          <rPr>
            <sz val="9"/>
            <color indexed="81"/>
            <rFont val="Tahoma"/>
            <family val="2"/>
          </rPr>
          <t>Automatically calculates; Total Respondents X Total Annual Respondents</t>
        </r>
      </text>
    </comment>
    <comment ref="A9" authorId="0" shapeId="0" xr:uid="{8098A881-9DCA-4651-9343-BB9832CAFFC5}">
      <text>
        <r>
          <rPr>
            <sz val="9"/>
            <color indexed="81"/>
            <rFont val="Tahoma"/>
            <family val="2"/>
          </rPr>
          <t>Docket number assigned by RAD for 60-day public comment period Federal Register notice</t>
        </r>
      </text>
    </comment>
    <comment ref="K9" authorId="0" shapeId="0" xr:uid="{FFCE0A2D-D908-4134-9318-8F9B011535B3}">
      <text>
        <r>
          <rPr>
            <sz val="9"/>
            <color indexed="81"/>
            <rFont val="Tahoma"/>
            <family val="2"/>
          </rPr>
          <t>This is the sum of all entries, Section II Column L</t>
        </r>
      </text>
    </comment>
    <comment ref="A10" authorId="0" shapeId="0" xr:uid="{7C728C08-EF2B-4508-BE6B-A151EBDCA0D5}">
      <text>
        <r>
          <rPr>
            <sz val="9"/>
            <color indexed="81"/>
            <rFont val="Tahoma"/>
            <family val="2"/>
          </rPr>
          <t>Citation for 60-day public comment period Federal Register notice (e.g., 84FR38333)</t>
        </r>
      </text>
    </comment>
    <comment ref="K10" authorId="0" shapeId="0" xr:uid="{07705983-F7DE-4634-830E-F4FFF6FCBF81}">
      <text>
        <r>
          <rPr>
            <sz val="9"/>
            <color indexed="81"/>
            <rFont val="Tahoma"/>
            <family val="2"/>
          </rPr>
          <t>Automatically calculates; Total Burden Hours ÷ Total Annual Responses</t>
        </r>
      </text>
    </comment>
    <comment ref="K11" authorId="0" shapeId="0" xr:uid="{1FD1AD0C-3748-4DF5-97E3-7F7319257665}">
      <text>
        <r>
          <rPr>
            <sz val="9"/>
            <color indexed="81"/>
            <rFont val="Tahoma"/>
            <family val="2"/>
          </rPr>
          <t>Enter the percentage of total business respondents that are small entities.</t>
        </r>
      </text>
    </comment>
    <comment ref="A13" authorId="0" shapeId="0" xr:uid="{D492D997-4CF1-4F0D-B85D-2D7A0EDC61E9}">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8C17CF25-DB63-4E6E-A768-A34E0CF16F1C}">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1E1546F-5FB9-4770-BD23-2E7B067738B5}">
      <text>
        <r>
          <rPr>
            <sz val="9"/>
            <color indexed="81"/>
            <rFont val="Tahoma"/>
            <family val="2"/>
          </rPr>
          <t>Enter all that apply if the collection instrument is a form:
- Paper
-  PDF
-  Info System</t>
        </r>
      </text>
    </comment>
    <comment ref="E13" authorId="0" shapeId="0" xr:uid="{B3544A20-78EE-44AC-B0C9-241C57BB3368}">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ADA5009B-FF9F-46B2-BA6B-0257479EEADD}">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FA0B8BE-7320-45C0-BFD1-F56FF4E32884}">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FCA3191D-D0DB-4A61-9F0C-7E2E7C9EF501}">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081517E3-E5BA-49E0-A008-BC49EDD3CF7E}">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CA2938F6-784D-4A6D-9596-0A40DA6D556A}">
      <text>
        <r>
          <rPr>
            <sz val="9"/>
            <color indexed="81"/>
            <rFont val="Tahoma"/>
            <family val="2"/>
          </rPr>
          <t>Each instance of the activity counts as one response regardless of the respondent type.
Each recordkeeper counts as one response.</t>
        </r>
      </text>
    </comment>
    <comment ref="K13" authorId="0" shapeId="0" xr:uid="{B4FB3F3B-230A-4597-A8FA-AE443CF1388A}">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40C5A728-9F1B-4120-9740-BE086E1EF230}">
      <text>
        <r>
          <rPr>
            <sz val="9"/>
            <color indexed="81"/>
            <rFont val="Tahoma"/>
            <family val="2"/>
          </rPr>
          <t>Calculation: Column J x K
Formula rounds up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6982188-F251-4802-BDB1-18C89458047F}">
      <text>
        <r>
          <rPr>
            <sz val="9"/>
            <color indexed="81"/>
            <rFont val="Tahoma"/>
            <family val="2"/>
          </rPr>
          <t>Due to section 508 accessibility, do not merge cells.  If the ICR title requires more space then allowed, key in additional words of the title in row 3.</t>
        </r>
      </text>
    </comment>
    <comment ref="A5" authorId="0" shapeId="0" xr:uid="{CAC20EA3-5A1B-4EBE-8693-89E6D750E129}">
      <text>
        <r>
          <rPr>
            <sz val="9"/>
            <color indexed="81"/>
            <rFont val="Tahoma"/>
            <family val="2"/>
          </rPr>
          <t>Enter one:
-Proposed rule
-Final rule
-New ICR
-Renewal
-Reinstatement</t>
        </r>
      </text>
    </comment>
    <comment ref="K5" authorId="0" shapeId="0" xr:uid="{288FCBA3-E67C-4F20-8A95-F0720DD179EC}">
      <text>
        <r>
          <rPr>
            <sz val="9"/>
            <color indexed="81"/>
            <rFont val="Tahoma"/>
            <family val="2"/>
          </rPr>
          <t>This is the sum of Activities, Column , filtered to capture only first occurences as marked in Activitiy Description, Part II Column G.</t>
        </r>
      </text>
    </comment>
    <comment ref="K6" authorId="0" shapeId="0" xr:uid="{02A99E92-BB13-4108-B451-44D8CFCD3D36}">
      <text>
        <r>
          <rPr>
            <sz val="9"/>
            <color indexed="81"/>
            <rFont val="Tahoma"/>
            <family val="2"/>
          </rPr>
          <t>This is the sum of all entries in Part II, Column J.</t>
        </r>
      </text>
    </comment>
    <comment ref="K7" authorId="0" shapeId="0" xr:uid="{5C75C1DB-B09D-4F61-A182-9D0B745F8215}">
      <text>
        <r>
          <rPr>
            <sz val="9"/>
            <color indexed="81"/>
            <rFont val="Tahoma"/>
            <family val="2"/>
          </rPr>
          <t>Enter the estimated percentage of total responses that are submitted electronically.</t>
        </r>
      </text>
    </comment>
    <comment ref="K8" authorId="0" shapeId="0" xr:uid="{B6C92460-2AA4-4361-8890-39BFDCDFD913}">
      <text>
        <r>
          <rPr>
            <sz val="9"/>
            <color indexed="81"/>
            <rFont val="Tahoma"/>
            <family val="2"/>
          </rPr>
          <t>Automatically calculates; Total Respondents X Total Annual Respondents</t>
        </r>
      </text>
    </comment>
    <comment ref="A9" authorId="0" shapeId="0" xr:uid="{D1083C61-9745-43DD-9DEC-7CA7D71CBF85}">
      <text>
        <r>
          <rPr>
            <sz val="9"/>
            <color indexed="81"/>
            <rFont val="Tahoma"/>
            <family val="2"/>
          </rPr>
          <t>Docket number assigned by RAD for 60-day public comment period Federal Register notice</t>
        </r>
      </text>
    </comment>
    <comment ref="K9" authorId="0" shapeId="0" xr:uid="{D20F1DBA-C9DA-4932-98AE-AF70E0D4D484}">
      <text>
        <r>
          <rPr>
            <sz val="9"/>
            <color indexed="81"/>
            <rFont val="Tahoma"/>
            <family val="2"/>
          </rPr>
          <t>This is the sum of all entries, Section II Column L</t>
        </r>
      </text>
    </comment>
    <comment ref="A10" authorId="0" shapeId="0" xr:uid="{BBF48825-F164-45D5-9FAF-F8000EDDDA0A}">
      <text>
        <r>
          <rPr>
            <sz val="9"/>
            <color indexed="81"/>
            <rFont val="Tahoma"/>
            <family val="2"/>
          </rPr>
          <t>Citation for 60-day public comment period Federal Register notice (e.g., 84FR38333)</t>
        </r>
      </text>
    </comment>
    <comment ref="K10" authorId="0" shapeId="0" xr:uid="{CA3E24F9-917A-46D3-BFEF-3E15BED0A0BA}">
      <text>
        <r>
          <rPr>
            <sz val="9"/>
            <color indexed="81"/>
            <rFont val="Tahoma"/>
            <family val="2"/>
          </rPr>
          <t>Automatically calculates; Total Burden Hours ÷ Total Annual Responses</t>
        </r>
      </text>
    </comment>
    <comment ref="K11" authorId="0" shapeId="0" xr:uid="{C81DE73A-CB82-4A0A-B125-4AF66D7C50FB}">
      <text>
        <r>
          <rPr>
            <sz val="9"/>
            <color indexed="81"/>
            <rFont val="Tahoma"/>
            <family val="2"/>
          </rPr>
          <t>Enter the percentage of total business respondents that are small entities.</t>
        </r>
      </text>
    </comment>
    <comment ref="A13" authorId="0" shapeId="0" xr:uid="{757850E9-F97C-4181-8011-E77F7C15D4E0}">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9A981052-97CB-4A12-BC5F-AF1992AE6D3F}">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50A3ADC-F8AA-47D8-B30C-6FAA5C9B85E1}">
      <text>
        <r>
          <rPr>
            <sz val="9"/>
            <color indexed="81"/>
            <rFont val="Tahoma"/>
            <family val="2"/>
          </rPr>
          <t>Enter all that apply if the collection instrument is a form:
- Paper
-  PDF
-  Info System</t>
        </r>
      </text>
    </comment>
    <comment ref="E13" authorId="0" shapeId="0" xr:uid="{FE147A66-1543-41EF-B317-7C24D5DD338A}">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BFC7F045-5D7E-4D48-9058-B2139D0C8D89}">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AC09654-AB83-4A8E-AFBA-0056F92C9E62}">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4B4F0C25-2E38-4C22-9148-82C46D0FFFFA}">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CEEF1501-3D57-4FAB-BAEC-AA2506B89E5D}">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37F67E2C-20EA-45D6-A9F1-246D505C753D}">
      <text>
        <r>
          <rPr>
            <sz val="9"/>
            <color indexed="81"/>
            <rFont val="Tahoma"/>
            <family val="2"/>
          </rPr>
          <t>Each instance of the activity counts as one response regardless of the respondent type.
Each recordkeeper counts as one response.</t>
        </r>
      </text>
    </comment>
    <comment ref="K13" authorId="0" shapeId="0" xr:uid="{17448CA7-BA49-49CB-81C8-BEA6FA64A04B}">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D332C549-387F-49B3-BB7F-E01FFD0A0221}">
      <text>
        <r>
          <rPr>
            <sz val="9"/>
            <color indexed="81"/>
            <rFont val="Tahoma"/>
            <family val="2"/>
          </rPr>
          <t>Calculation: Column J x K
Formula rounds up</t>
        </r>
      </text>
    </comment>
  </commentList>
</comments>
</file>

<file path=xl/sharedStrings.xml><?xml version="1.0" encoding="utf-8"?>
<sst xmlns="http://schemas.openxmlformats.org/spreadsheetml/2006/main" count="359" uniqueCount="166">
  <si>
    <t>TYPE OF REQUEST</t>
  </si>
  <si>
    <t>POINT OF CONTACT (POC)</t>
  </si>
  <si>
    <t>POC TELEPHONE NO.</t>
  </si>
  <si>
    <t>DATE PREPARED</t>
  </si>
  <si>
    <t>PUBLIC COMMENT DOCKET NO.</t>
  </si>
  <si>
    <t>FEDERAL REGISTER NOTICE</t>
  </si>
  <si>
    <t>FEDERAL REGISTER DATE</t>
  </si>
  <si>
    <t>ACTIVITY DESCRIPTION</t>
  </si>
  <si>
    <t>AUTHORITY (U.S.C., CFR, or MANUAL)</t>
  </si>
  <si>
    <t>TYPE OF CHANGE</t>
  </si>
  <si>
    <t>TYPE OF RESPONSE</t>
  </si>
  <si>
    <t>FIRST OCCURENCE</t>
  </si>
  <si>
    <t>TYPEOF RESPONDENT</t>
  </si>
  <si>
    <t>FORM NO.</t>
  </si>
  <si>
    <t>FORMAT</t>
  </si>
  <si>
    <t>TOTAL ANNUAL RESPONSES</t>
  </si>
  <si>
    <t>% ELECTRONIC</t>
  </si>
  <si>
    <t>RESPONSES PER RESPONDENT</t>
  </si>
  <si>
    <t>TOTAL BURDEN HOURS</t>
  </si>
  <si>
    <t>HOURS PER RESPONSE</t>
  </si>
  <si>
    <t>% SMALL ENTITIES</t>
  </si>
  <si>
    <t>ESTIMATED 
TOTAL ANNUAL
RESPONSES</t>
  </si>
  <si>
    <t>ESTIMATED HOURS
PER RESPONSE
OR
ANNUAL HOURS PER RECORDKEEPER</t>
  </si>
  <si>
    <t>ESTIMATED
TOTAL ANNUAL
BURDEN HOURS</t>
  </si>
  <si>
    <t>ESTIMATED
ANNUAL NUMBER OF RESPONDENTS
OR
RECORDKEEPERS</t>
  </si>
  <si>
    <t>PART II - SUMMARY OF ACTIVITIES</t>
  </si>
  <si>
    <t>TITLE OF INFORMATION COLLECTION REQUEST (ICR)</t>
  </si>
  <si>
    <t>Collection Number</t>
  </si>
  <si>
    <t>Expiration Date</t>
  </si>
  <si>
    <t>Formula Check for Information Collections</t>
  </si>
  <si>
    <t>Summary</t>
  </si>
  <si>
    <t>Respondents</t>
  </si>
  <si>
    <t>A = Respondents (given)</t>
  </si>
  <si>
    <t>TITLE</t>
  </si>
  <si>
    <t>B = Responses per Respondent</t>
  </si>
  <si>
    <t>C = Annual Responses (given)</t>
  </si>
  <si>
    <t>P1, Business</t>
  </si>
  <si>
    <t>D = Total Burden Hours (given)</t>
  </si>
  <si>
    <t>P2, Farm</t>
  </si>
  <si>
    <t>P3, Non, Not-for-Profit</t>
  </si>
  <si>
    <t>Estimate of Burden (hours/ response)</t>
  </si>
  <si>
    <t>Reporting</t>
  </si>
  <si>
    <t>Record Keeping</t>
  </si>
  <si>
    <t>E1 = Estimate Adjustments (Responses)</t>
  </si>
  <si>
    <t>E2 = Estimate Adjustments (Hours)</t>
  </si>
  <si>
    <t>State, Local, Tribal Gov't</t>
  </si>
  <si>
    <t>Private</t>
  </si>
  <si>
    <t>Individual</t>
  </si>
  <si>
    <t>OMB CONTROL NO.</t>
  </si>
  <si>
    <t>DATA SUMMARY</t>
  </si>
  <si>
    <t>DELTA</t>
  </si>
  <si>
    <t>EST ANNUAL # OF RESP/RCDKPRS</t>
  </si>
  <si>
    <t>EST TOTAL ANNUAL RESPONSES</t>
  </si>
  <si>
    <t>EST HOURS
PER RESPONSE
OR ANN HRS
PER RCDKPR</t>
  </si>
  <si>
    <t>EST TOTAL ANNUAL BURDEN HOURS</t>
  </si>
  <si>
    <t>ROWS TOTAL</t>
  </si>
  <si>
    <t>COLUMNS TOTAL</t>
  </si>
  <si>
    <t>Total</t>
  </si>
  <si>
    <t>FG, Foreign Govt</t>
  </si>
  <si>
    <t>S1, State GovT</t>
  </si>
  <si>
    <t>S2, Local Govt</t>
  </si>
  <si>
    <t>S3, Tribal Govt</t>
  </si>
  <si>
    <t xml:space="preserve"> I, Individual or Household</t>
  </si>
  <si>
    <t>Foreign Govt</t>
  </si>
  <si>
    <t>3rd Party</t>
  </si>
  <si>
    <t>TOTAL RESPONDENTS</t>
  </si>
  <si>
    <t>0579-####</t>
  </si>
  <si>
    <t>mm/dd/yyyy</t>
  </si>
  <si>
    <t>Instructions: This sheet is utilized by IMB only.</t>
  </si>
  <si>
    <t>00-0000</t>
  </si>
  <si>
    <t>Additional line for ICR Title if title is too long.</t>
  </si>
  <si>
    <t>PART I - ICR INFORMATION, POINT OF CONTACT, FEDERAL REGISTER NOTICE INFORMATION</t>
  </si>
  <si>
    <t>ADJUST FORMULAS WHEN SF FORMS ARE INCLUDED.</t>
  </si>
  <si>
    <t>Hours</t>
  </si>
  <si>
    <t>Requested</t>
  </si>
  <si>
    <t>Discretion</t>
  </si>
  <si>
    <t>Estimate</t>
  </si>
  <si>
    <t>Violation</t>
  </si>
  <si>
    <t>Previous</t>
  </si>
  <si>
    <t>Responses</t>
  </si>
  <si>
    <t>Recordkpng</t>
  </si>
  <si>
    <t>Third Party</t>
  </si>
  <si>
    <t>Costs</t>
  </si>
  <si>
    <t>Foreign Government</t>
  </si>
  <si>
    <t>Annual fees collected</t>
  </si>
  <si>
    <t>Individuals</t>
  </si>
  <si>
    <t>Total Hours</t>
  </si>
  <si>
    <t>Average Salary</t>
  </si>
  <si>
    <t>X benefits calc</t>
  </si>
  <si>
    <t>IMB USES THE TABLE BELOW TO ANSWER QUESTION 12; Example in row 4.</t>
  </si>
  <si>
    <t>h</t>
  </si>
  <si>
    <t>g</t>
  </si>
  <si>
    <t>g h</t>
  </si>
  <si>
    <t>INSTRUCTIONS: DATA POPULATES AUTOMATICALLY AS IT IS KEYED ONTO THE APHIS 71 WORKSHEET.</t>
  </si>
  <si>
    <t>YELLOW CELLS INDICATE THERE ARE FORMULAS AND LINKS TO OTHER CELLS ON WORKSHEET (COL B,C,D,E)</t>
  </si>
  <si>
    <t>Warning: Cells include formulas and links to other cells.</t>
  </si>
  <si>
    <t>Use this data in SS Q12 descriptive write-up.</t>
  </si>
  <si>
    <t>Arrows indicate data flow; Columns J thru O represent the ROCIS data entered for each repondent type.</t>
  </si>
  <si>
    <t>Prev. Total Respondents</t>
  </si>
  <si>
    <t>DIFF - Incr./decr.</t>
  </si>
  <si>
    <t>CELLS AND FORMULAS IN BLACK MIGHT BE ABLE TO BE DELETED</t>
  </si>
  <si>
    <t>DATA PULLED FROM APHIS 71</t>
  </si>
  <si>
    <t>Column O</t>
  </si>
  <si>
    <t>Column L</t>
  </si>
  <si>
    <t>Column O data comes from ROCIS.</t>
  </si>
  <si>
    <t>O9/O10 will total automatically; should match ROCIS ICR data screen.</t>
  </si>
  <si>
    <t>Column M</t>
  </si>
  <si>
    <t>M9 / M10 should match ROCIS ICR data screen</t>
  </si>
  <si>
    <t>Column A</t>
  </si>
  <si>
    <t>Rows 20, 21, 28, 29, 36, 37, 44, 45 should</t>
  </si>
  <si>
    <t>match Column K responses &amp; hours.</t>
  </si>
  <si>
    <t>USED ICR VS 0101 2023 renewal, tab to create.</t>
  </si>
  <si>
    <t>NOTE TO IMS: Using Columns G through O may speed up ROCIS data entry and optional to use.</t>
  </si>
  <si>
    <t>INFORMATION ABOUT DATA</t>
  </si>
  <si>
    <t>Data from APHIS 71 OR ICR Compare sorted by respondent type.</t>
  </si>
  <si>
    <t>and then key in discretion numbers.</t>
  </si>
  <si>
    <t>%</t>
  </si>
  <si>
    <t>DATA COL H FED FROM COL A THRU E; COL O: EVERYTHING BELOW ROW 15 MANUALLY KEYED IN FROM ROCIS</t>
  </si>
  <si>
    <t>Average Hourly Wage Total for SS Q12 (Average will update once rows 4 thru 18 are updated.)</t>
  </si>
  <si>
    <t>Dept of Labor SOCC Code</t>
  </si>
  <si>
    <t>PREVIOUS SUBMISSION</t>
  </si>
  <si>
    <t>MANUAL DATA ENTRY:  O18, O19, O26, O27, O34, O35, O42, O43.</t>
  </si>
  <si>
    <t>##%</t>
  </si>
  <si>
    <t>1.4286 from 3/13/2024 - IMB, double check this percentage every March;</t>
  </si>
  <si>
    <t>IMB double check calculations with calculator.</t>
  </si>
  <si>
    <t>Mean Hourly Wage</t>
  </si>
  <si>
    <t>Job title</t>
  </si>
  <si>
    <t>SOCC Data source:</t>
  </si>
  <si>
    <t>Occupational Employment and Wage Statistics (U.S. Bureau of Labor Statistics)</t>
  </si>
  <si>
    <t xml:space="preserve"> (copy + paste special data from last renewal)</t>
  </si>
  <si>
    <t>0579-0322</t>
  </si>
  <si>
    <t>Pale Cyst Nematode</t>
  </si>
  <si>
    <t>Renewal</t>
  </si>
  <si>
    <t>Lynn Evans-Goldner</t>
  </si>
  <si>
    <t>301-851-2286</t>
  </si>
  <si>
    <t>APHIS-2026-0331</t>
  </si>
  <si>
    <t>Vol. 91, No. 83, PG 23241</t>
  </si>
  <si>
    <t>Thursday, April 30, 2026</t>
  </si>
  <si>
    <t>Self Certification</t>
  </si>
  <si>
    <t>310.86-5-8</t>
  </si>
  <si>
    <t>None</t>
  </si>
  <si>
    <t>Paper</t>
  </si>
  <si>
    <t>E</t>
  </si>
  <si>
    <t>P2</t>
  </si>
  <si>
    <t>X</t>
  </si>
  <si>
    <t>I</t>
  </si>
  <si>
    <t>Packing Facility Process Approval</t>
  </si>
  <si>
    <t>301-86-5(b)(2)(ii)</t>
  </si>
  <si>
    <t>P1</t>
  </si>
  <si>
    <t>Appeal of Withdrawn Certificate or Limited Permit</t>
  </si>
  <si>
    <t>301.86-5(d)</t>
  </si>
  <si>
    <t>Appeal of withdrawn compliance agreement (Farms)</t>
  </si>
  <si>
    <t>301.86-6(d)</t>
  </si>
  <si>
    <t>Appeal of withdrawn compliance agreement (Businesses)</t>
  </si>
  <si>
    <t>Labeling of Regulated Articles</t>
  </si>
  <si>
    <t>301.86-8-(a)</t>
  </si>
  <si>
    <t>TP</t>
  </si>
  <si>
    <t>Cyst Nemtode Survey</t>
  </si>
  <si>
    <t>PPQ 312</t>
  </si>
  <si>
    <t>Cyst Nematode Survey</t>
  </si>
  <si>
    <t>11-9013</t>
  </si>
  <si>
    <t>Farmers, Ranchers, and Other Agricultural Managers</t>
  </si>
  <si>
    <t>11-3013</t>
  </si>
  <si>
    <t>Facility Manager</t>
  </si>
  <si>
    <t>19-4012</t>
  </si>
  <si>
    <t>Agricultural Technician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</si>
</sst>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43" formatCode="_(* #,##0.00_);_(* \(#,##0.00\);_(* &quot;-&quot;??_);_(@_)"/>
    <numFmt numFmtId="164" formatCode="0.000"/>
    <numFmt numFmtId="166" formatCode="_(* #,##0_);_(* \(#,##0\);_(* &quot;-&quot;??_);_(@_)"/>
    <numFmt numFmtId="167" formatCode="_(* #,##0.00000_);_(* \(#,##0.00000\);_(* &quot;-&quot;??_);_(@_)"/>
    <numFmt numFmtId="168" formatCode="&quot;$&quot;#,##0.00"/>
  </numFmts>
  <fonts count="55"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9"/>
      <name val="Arial"/>
      <family val="2"/>
    </font>
    <font>
      <sz val="10"/>
      <color theme="1"/>
      <name val="Calibri"/>
      <family val="2"/>
      <scheme val="minor"/>
    </font>
    <font>
      <sz val="10"/>
      <name val="Arial"/>
      <family val="2"/>
    </font>
    <font>
      <u/>
      <sz val="10"/>
      <color theme="10"/>
      <name val="Arial"/>
      <family val="2"/>
    </font>
    <font>
      <sz val="9"/>
      <color indexed="81"/>
      <name val="Tahoma"/>
      <family val="2"/>
    </font>
    <font>
      <sz val="9"/>
      <name val="Calibri"/>
      <family val="2"/>
      <scheme val="minor"/>
    </font>
    <font>
      <b/>
      <sz val="11"/>
      <name val="Calibri"/>
      <family val="2"/>
      <scheme val="minor"/>
    </font>
    <font>
      <sz val="10"/>
      <name val="Calibri"/>
      <family val="2"/>
      <scheme val="minor"/>
    </font>
    <font>
      <b/>
      <sz val="10"/>
      <name val="Calibri"/>
      <family val="2"/>
      <scheme val="minor"/>
    </font>
    <font>
      <sz val="10"/>
      <name val="Arial"/>
      <family val="2"/>
    </font>
    <font>
      <sz val="8"/>
      <name val="Arial"/>
      <family val="2"/>
    </font>
    <font>
      <b/>
      <sz val="8"/>
      <name val="Arial"/>
      <family val="2"/>
    </font>
    <font>
      <sz val="12"/>
      <color theme="1"/>
      <name val="Calibri"/>
      <family val="2"/>
      <scheme val="minor"/>
    </font>
    <font>
      <b/>
      <sz val="12"/>
      <color theme="1"/>
      <name val="Calibri"/>
      <family val="2"/>
      <scheme val="minor"/>
    </font>
    <font>
      <b/>
      <i/>
      <sz val="12"/>
      <color theme="1"/>
      <name val="Calibri"/>
      <family val="2"/>
      <scheme val="minor"/>
    </font>
    <font>
      <sz val="14"/>
      <name val="Arial"/>
      <family val="2"/>
    </font>
    <font>
      <sz val="11"/>
      <name val="Calibri"/>
      <family val="2"/>
      <scheme val="minor"/>
    </font>
    <font>
      <sz val="11"/>
      <color rgb="FFFF0000"/>
      <name val="Calibri"/>
      <family val="2"/>
      <scheme val="minor"/>
    </font>
    <font>
      <b/>
      <sz val="9"/>
      <color theme="0"/>
      <name val="Calibri"/>
      <family val="2"/>
      <scheme val="minor"/>
    </font>
    <font>
      <b/>
      <u/>
      <sz val="8"/>
      <color theme="1"/>
      <name val="Calibri"/>
      <family val="2"/>
      <scheme val="minor"/>
    </font>
    <font>
      <b/>
      <sz val="10"/>
      <name val="Arial"/>
      <family val="2"/>
    </font>
    <font>
      <b/>
      <sz val="8"/>
      <color rgb="FF7030A0"/>
      <name val="Arial"/>
      <family val="2"/>
    </font>
    <font>
      <b/>
      <sz val="9"/>
      <name val="Calibri"/>
      <family val="2"/>
      <scheme val="minor"/>
    </font>
    <font>
      <b/>
      <sz val="16"/>
      <color rgb="FFC00000"/>
      <name val="Calibri"/>
      <family val="2"/>
      <scheme val="minor"/>
    </font>
    <font>
      <i/>
      <sz val="10"/>
      <color theme="1"/>
      <name val="Calibri"/>
      <family val="2"/>
      <scheme val="minor"/>
    </font>
    <font>
      <b/>
      <sz val="12"/>
      <color rgb="FFC00000"/>
      <name val="Arial"/>
      <family val="2"/>
    </font>
    <font>
      <i/>
      <sz val="8"/>
      <name val="Arial"/>
      <family val="2"/>
    </font>
    <font>
      <b/>
      <sz val="12"/>
      <color rgb="FFC00000"/>
      <name val="Calibri"/>
      <family val="2"/>
      <scheme val="minor"/>
    </font>
    <font>
      <b/>
      <sz val="10.5"/>
      <color theme="1"/>
      <name val="Calibri"/>
      <family val="2"/>
      <scheme val="minor"/>
    </font>
    <font>
      <u/>
      <sz val="11"/>
      <color theme="10"/>
      <name val="Calibri"/>
      <family val="2"/>
      <scheme val="minor"/>
    </font>
    <font>
      <b/>
      <sz val="9"/>
      <name val="Arial"/>
      <family val="2"/>
    </font>
    <font>
      <sz val="20"/>
      <color rgb="FFC00000"/>
      <name val="Wingdings"/>
      <charset val="2"/>
    </font>
    <font>
      <sz val="20"/>
      <color rgb="FFC00000"/>
      <name val="Wingdings 3"/>
      <family val="1"/>
      <charset val="2"/>
    </font>
    <font>
      <b/>
      <sz val="12"/>
      <color rgb="FFC00000"/>
      <name val="Calibri Light"/>
      <family val="2"/>
    </font>
    <font>
      <b/>
      <sz val="14"/>
      <color rgb="FFC00000"/>
      <name val="Calibri Light"/>
      <family val="2"/>
      <scheme val="major"/>
    </font>
    <font>
      <b/>
      <sz val="10"/>
      <color rgb="FFC00000"/>
      <name val="Arial"/>
      <family val="2"/>
    </font>
    <font>
      <sz val="14"/>
      <color theme="1"/>
      <name val="Calibri"/>
      <family val="2"/>
      <scheme val="minor"/>
    </font>
    <font>
      <b/>
      <sz val="11"/>
      <name val="Arial"/>
      <family val="2"/>
    </font>
    <font>
      <b/>
      <sz val="14"/>
      <color rgb="FFC00000"/>
      <name val="Calibri Light"/>
      <family val="2"/>
    </font>
    <font>
      <sz val="12"/>
      <name val="Arial"/>
      <family val="2"/>
    </font>
    <font>
      <sz val="11"/>
      <name val="Arial"/>
      <family val="2"/>
    </font>
    <font>
      <b/>
      <sz val="14"/>
      <color rgb="FF0070C0"/>
      <name val="Arial Black"/>
      <family val="2"/>
    </font>
    <font>
      <b/>
      <i/>
      <sz val="11"/>
      <name val="Arial"/>
      <family val="2"/>
    </font>
    <font>
      <b/>
      <sz val="11"/>
      <color rgb="FFC00000"/>
      <name val="Calibri"/>
      <family val="2"/>
      <scheme val="minor"/>
    </font>
    <font>
      <i/>
      <sz val="9"/>
      <name val="Arial"/>
      <family val="2"/>
    </font>
    <font>
      <i/>
      <sz val="11"/>
      <color theme="1"/>
      <name val="Calibri"/>
      <family val="2"/>
      <scheme val="minor"/>
    </font>
    <font>
      <b/>
      <sz val="9"/>
      <color rgb="FFC00000"/>
      <name val="Arial"/>
      <family val="2"/>
    </font>
    <font>
      <b/>
      <sz val="14"/>
      <color rgb="FFC00000"/>
      <name val="Calibri"/>
      <family val="2"/>
      <scheme val="minor"/>
    </font>
    <font>
      <b/>
      <sz val="11"/>
      <color theme="1"/>
      <name val="Times New Roman"/>
      <family val="1"/>
    </font>
    <font>
      <sz val="11"/>
      <color theme="1"/>
      <name val="Times New Roman"/>
      <family val="1"/>
    </font>
    <font>
      <sz val="10"/>
      <name val="Times New Roman"/>
      <family val="1"/>
    </font>
  </fonts>
  <fills count="12">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1"/>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249977111117893"/>
        <bgColor indexed="64"/>
      </patternFill>
    </fill>
    <fill>
      <patternFill patternType="solid">
        <fgColor theme="4"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tint="-0.499984740745262"/>
      </left>
      <right style="thick">
        <color indexed="64"/>
      </right>
      <top/>
      <bottom style="medium">
        <color indexed="64"/>
      </bottom>
      <diagonal/>
    </border>
    <border>
      <left/>
      <right style="thin">
        <color theme="0" tint="-0.499984740745262"/>
      </right>
      <top/>
      <bottom style="medium">
        <color indexed="64"/>
      </bottom>
      <diagonal/>
    </border>
    <border>
      <left/>
      <right style="thin">
        <color theme="0" tint="-0.499984740745262"/>
      </right>
      <top/>
      <bottom style="thin">
        <color theme="0" tint="-0.499984740745262"/>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thin">
        <color indexed="64"/>
      </right>
      <top/>
      <bottom style="medium">
        <color indexed="64"/>
      </bottom>
      <diagonal/>
    </border>
    <border>
      <left style="thick">
        <color indexed="64"/>
      </left>
      <right style="thin">
        <color theme="0" tint="-0.499984740745262"/>
      </right>
      <top/>
      <bottom style="medium">
        <color indexed="64"/>
      </bottom>
      <diagonal/>
    </border>
    <border>
      <left style="thick">
        <color indexed="64"/>
      </left>
      <right style="thin">
        <color theme="0" tint="-0.499984740745262"/>
      </right>
      <top/>
      <bottom style="thin">
        <color theme="0" tint="-0.499984740745262"/>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n">
        <color indexed="64"/>
      </right>
      <top style="medium">
        <color indexed="64"/>
      </top>
      <bottom style="thin">
        <color indexed="64"/>
      </bottom>
      <diagonal/>
    </border>
    <border>
      <left/>
      <right style="thick">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medium">
        <color indexed="64"/>
      </left>
      <right style="medium">
        <color indexed="64"/>
      </right>
      <top/>
      <bottom style="medium">
        <color indexed="64"/>
      </bottom>
      <diagonal/>
    </border>
    <border>
      <left/>
      <right style="thick">
        <color auto="1"/>
      </right>
      <top/>
      <bottom/>
      <diagonal/>
    </border>
    <border>
      <left style="thick">
        <color auto="1"/>
      </left>
      <right/>
      <top/>
      <bottom style="medium">
        <color indexed="64"/>
      </bottom>
      <diagonal/>
    </border>
    <border>
      <left/>
      <right style="thick">
        <color auto="1"/>
      </right>
      <top style="thin">
        <color indexed="64"/>
      </top>
      <bottom style="medium">
        <color indexed="64"/>
      </bottom>
      <diagonal/>
    </border>
    <border>
      <left/>
      <right/>
      <top style="thin">
        <color indexed="64"/>
      </top>
      <bottom style="medium">
        <color indexed="64"/>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style="thin">
        <color theme="0" tint="-0.499984740745262"/>
      </bottom>
      <diagonal/>
    </border>
  </borders>
  <cellStyleXfs count="10">
    <xf numFmtId="0" fontId="0" fillId="0" borderId="0"/>
    <xf numFmtId="9" fontId="1" fillId="0" borderId="0" applyFont="0" applyFill="0" applyBorder="0" applyAlignment="0" applyProtection="0"/>
    <xf numFmtId="0" fontId="6" fillId="0" borderId="0"/>
    <xf numFmtId="0" fontId="7" fillId="0" borderId="0" applyNumberForma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13" fillId="0" borderId="0"/>
    <xf numFmtId="44" fontId="6" fillId="0" borderId="0" applyFont="0" applyFill="0" applyBorder="0" applyAlignment="0" applyProtection="0"/>
    <xf numFmtId="0" fontId="33" fillId="0" borderId="0" applyNumberFormat="0" applyFill="0" applyBorder="0" applyAlignment="0" applyProtection="0"/>
    <xf numFmtId="43" fontId="1" fillId="0" borderId="0" applyFont="0" applyFill="0" applyBorder="0" applyAlignment="0" applyProtection="0"/>
  </cellStyleXfs>
  <cellXfs count="342">
    <xf numFmtId="0" fontId="0" fillId="0" borderId="0" xfId="0"/>
    <xf numFmtId="0" fontId="0" fillId="0" borderId="0" xfId="0" applyAlignment="1">
      <alignment horizontal="center"/>
    </xf>
    <xf numFmtId="0" fontId="2" fillId="0" borderId="0" xfId="0" applyFont="1" applyAlignment="1">
      <alignment horizontal="center" wrapText="1"/>
    </xf>
    <xf numFmtId="0" fontId="5" fillId="0" borderId="9" xfId="0" applyFont="1" applyBorder="1" applyAlignment="1">
      <alignment horizontal="center" vertical="center"/>
    </xf>
    <xf numFmtId="3" fontId="5" fillId="0" borderId="9" xfId="0" applyNumberFormat="1" applyFont="1" applyBorder="1" applyAlignment="1">
      <alignment horizontal="center" vertical="center"/>
    </xf>
    <xf numFmtId="0" fontId="5" fillId="0" borderId="10" xfId="0" applyFont="1" applyBorder="1" applyAlignment="1">
      <alignment horizontal="center" vertical="center"/>
    </xf>
    <xf numFmtId="3" fontId="5" fillId="0" borderId="10" xfId="0" applyNumberFormat="1" applyFont="1" applyBorder="1" applyAlignment="1">
      <alignment horizontal="center" vertical="center"/>
    </xf>
    <xf numFmtId="0" fontId="2" fillId="0" borderId="11" xfId="0" applyFont="1" applyBorder="1" applyAlignment="1">
      <alignment horizontal="center" wrapText="1"/>
    </xf>
    <xf numFmtId="0" fontId="2" fillId="0" borderId="11" xfId="0" applyFont="1" applyBorder="1" applyAlignment="1">
      <alignment horizontal="center" textRotation="90" wrapText="1"/>
    </xf>
    <xf numFmtId="0" fontId="14" fillId="0" borderId="0" xfId="6" applyFont="1" applyAlignment="1">
      <alignment vertical="center"/>
    </xf>
    <xf numFmtId="0" fontId="2" fillId="0" borderId="35" xfId="0" applyFont="1" applyBorder="1" applyAlignment="1">
      <alignment horizontal="center" wrapText="1"/>
    </xf>
    <xf numFmtId="0" fontId="2" fillId="0" borderId="36" xfId="0" applyFont="1" applyBorder="1" applyAlignment="1">
      <alignment horizontal="center" wrapText="1"/>
    </xf>
    <xf numFmtId="3" fontId="5" fillId="0" borderId="37" xfId="0" applyNumberFormat="1" applyFont="1" applyBorder="1" applyAlignment="1">
      <alignment horizontal="center" vertical="center"/>
    </xf>
    <xf numFmtId="0" fontId="0" fillId="0" borderId="38" xfId="0" applyBorder="1" applyAlignment="1">
      <alignment horizontal="center"/>
    </xf>
    <xf numFmtId="0" fontId="2" fillId="0" borderId="39" xfId="0" applyFont="1" applyBorder="1" applyAlignment="1">
      <alignment horizontal="right"/>
    </xf>
    <xf numFmtId="3" fontId="0" fillId="0" borderId="40" xfId="0" applyNumberFormat="1" applyBorder="1" applyAlignment="1">
      <alignment horizontal="center"/>
    </xf>
    <xf numFmtId="0" fontId="0" fillId="0" borderId="41" xfId="0" applyBorder="1" applyAlignment="1">
      <alignment horizontal="center"/>
    </xf>
    <xf numFmtId="0" fontId="2" fillId="0" borderId="42" xfId="0" applyFont="1" applyBorder="1" applyAlignment="1">
      <alignment horizontal="right"/>
    </xf>
    <xf numFmtId="3" fontId="0" fillId="0" borderId="43" xfId="0" applyNumberFormat="1" applyBorder="1" applyAlignment="1">
      <alignment horizontal="center"/>
    </xf>
    <xf numFmtId="1" fontId="0" fillId="0" borderId="43" xfId="0" applyNumberFormat="1" applyBorder="1" applyAlignment="1">
      <alignment horizontal="center"/>
    </xf>
    <xf numFmtId="164" fontId="0" fillId="0" borderId="43" xfId="0" applyNumberFormat="1" applyBorder="1" applyAlignment="1">
      <alignment horizontal="center"/>
    </xf>
    <xf numFmtId="0" fontId="0" fillId="0" borderId="44" xfId="0" applyBorder="1" applyAlignment="1">
      <alignment horizontal="center"/>
    </xf>
    <xf numFmtId="0" fontId="2" fillId="0" borderId="45" xfId="0" applyFont="1" applyBorder="1" applyAlignment="1">
      <alignment horizontal="right"/>
    </xf>
    <xf numFmtId="0" fontId="0" fillId="0" borderId="39" xfId="0" applyBorder="1"/>
    <xf numFmtId="0" fontId="0" fillId="0" borderId="42" xfId="0" applyBorder="1"/>
    <xf numFmtId="0" fontId="0" fillId="0" borderId="45" xfId="0" applyBorder="1"/>
    <xf numFmtId="0" fontId="0" fillId="0" borderId="43" xfId="0" applyBorder="1"/>
    <xf numFmtId="0" fontId="0" fillId="0" borderId="47" xfId="0" applyBorder="1"/>
    <xf numFmtId="0" fontId="0" fillId="0" borderId="48" xfId="0" applyBorder="1"/>
    <xf numFmtId="0" fontId="0" fillId="0" borderId="46" xfId="0" applyBorder="1" applyAlignment="1">
      <alignment horizontal="center"/>
    </xf>
    <xf numFmtId="0" fontId="16" fillId="0" borderId="13" xfId="0" applyFont="1" applyBorder="1"/>
    <xf numFmtId="0" fontId="16" fillId="0" borderId="13" xfId="0" applyFont="1" applyBorder="1" applyAlignment="1">
      <alignment horizontal="center"/>
    </xf>
    <xf numFmtId="0" fontId="2" fillId="0" borderId="41" xfId="0" applyFont="1" applyBorder="1" applyAlignment="1">
      <alignment horizontal="right"/>
    </xf>
    <xf numFmtId="0" fontId="2" fillId="0" borderId="38" xfId="0" applyFont="1" applyBorder="1" applyAlignment="1">
      <alignment horizontal="right"/>
    </xf>
    <xf numFmtId="0" fontId="2" fillId="0" borderId="44" xfId="0" applyFont="1" applyBorder="1" applyAlignment="1">
      <alignment horizontal="right"/>
    </xf>
    <xf numFmtId="0" fontId="16" fillId="0" borderId="3" xfId="0" applyFont="1" applyBorder="1" applyAlignment="1">
      <alignment horizontal="left"/>
    </xf>
    <xf numFmtId="0" fontId="16" fillId="0" borderId="3" xfId="0" applyFont="1" applyBorder="1"/>
    <xf numFmtId="0" fontId="17" fillId="0" borderId="3" xfId="0" applyFont="1" applyBorder="1" applyAlignment="1">
      <alignment horizontal="right"/>
    </xf>
    <xf numFmtId="0" fontId="16" fillId="0" borderId="4" xfId="0" applyFont="1" applyBorder="1" applyAlignment="1">
      <alignment horizontal="left"/>
    </xf>
    <xf numFmtId="0" fontId="16" fillId="0" borderId="7" xfId="0" applyFont="1" applyBorder="1"/>
    <xf numFmtId="0" fontId="17" fillId="0" borderId="7" xfId="0" applyFont="1" applyBorder="1" applyAlignment="1">
      <alignment horizontal="right"/>
    </xf>
    <xf numFmtId="0" fontId="16" fillId="0" borderId="7" xfId="0" applyFont="1" applyBorder="1" applyAlignment="1">
      <alignment horizontal="center"/>
    </xf>
    <xf numFmtId="14" fontId="16" fillId="0" borderId="8" xfId="0" applyNumberFormat="1" applyFont="1" applyBorder="1" applyAlignment="1">
      <alignment horizontal="left"/>
    </xf>
    <xf numFmtId="0" fontId="16" fillId="0" borderId="3" xfId="0" applyFont="1" applyBorder="1" applyAlignment="1">
      <alignment horizontal="left" indent="2"/>
    </xf>
    <xf numFmtId="0" fontId="0" fillId="0" borderId="42" xfId="0" applyBorder="1" applyAlignment="1">
      <alignment horizontal="left" indent="1"/>
    </xf>
    <xf numFmtId="14" fontId="0" fillId="0" borderId="42" xfId="0" applyNumberFormat="1" applyBorder="1" applyAlignment="1">
      <alignment horizontal="left" indent="1"/>
    </xf>
    <xf numFmtId="0" fontId="0" fillId="0" borderId="45" xfId="0" applyBorder="1" applyAlignment="1">
      <alignment horizontal="left" indent="1"/>
    </xf>
    <xf numFmtId="0" fontId="0" fillId="0" borderId="39" xfId="0" applyBorder="1" applyAlignment="1">
      <alignment horizontal="left" indent="1"/>
    </xf>
    <xf numFmtId="0" fontId="17" fillId="2" borderId="6" xfId="0" applyFont="1" applyFill="1" applyBorder="1" applyAlignment="1">
      <alignment horizontal="left"/>
    </xf>
    <xf numFmtId="0" fontId="17" fillId="2" borderId="7" xfId="0" applyFont="1" applyFill="1" applyBorder="1" applyAlignment="1">
      <alignment horizontal="center"/>
    </xf>
    <xf numFmtId="0" fontId="17" fillId="2" borderId="7" xfId="0" applyFont="1" applyFill="1" applyBorder="1"/>
    <xf numFmtId="0" fontId="17" fillId="2" borderId="13" xfId="0" applyFont="1" applyFill="1" applyBorder="1"/>
    <xf numFmtId="0" fontId="16" fillId="2" borderId="12" xfId="0" applyFont="1" applyFill="1" applyBorder="1" applyAlignment="1">
      <alignment horizontal="center"/>
    </xf>
    <xf numFmtId="0" fontId="17" fillId="2" borderId="13" xfId="0" applyFont="1" applyFill="1" applyBorder="1" applyAlignment="1">
      <alignment horizontal="center"/>
    </xf>
    <xf numFmtId="0" fontId="16" fillId="2" borderId="15" xfId="0" applyFont="1" applyFill="1" applyBorder="1" applyAlignment="1">
      <alignment horizontal="center"/>
    </xf>
    <xf numFmtId="0" fontId="17" fillId="2" borderId="12" xfId="0" applyFont="1" applyFill="1" applyBorder="1"/>
    <xf numFmtId="0" fontId="16" fillId="2" borderId="13" xfId="0" applyFont="1" applyFill="1" applyBorder="1"/>
    <xf numFmtId="0" fontId="16" fillId="2" borderId="13" xfId="0" applyFont="1" applyFill="1" applyBorder="1" applyAlignment="1">
      <alignment horizontal="center"/>
    </xf>
    <xf numFmtId="0" fontId="16" fillId="2" borderId="14" xfId="0" applyFont="1" applyFill="1" applyBorder="1" applyAlignment="1">
      <alignment horizontal="center"/>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horizontal="center" vertical="center" wrapText="1"/>
    </xf>
    <xf numFmtId="2" fontId="5" fillId="0" borderId="10" xfId="0" applyNumberFormat="1" applyFont="1" applyBorder="1" applyAlignment="1">
      <alignment horizontal="center" vertical="center"/>
    </xf>
    <xf numFmtId="2" fontId="5" fillId="0" borderId="9" xfId="0" applyNumberFormat="1" applyFont="1" applyBorder="1" applyAlignment="1">
      <alignment horizontal="center" vertical="center"/>
    </xf>
    <xf numFmtId="0" fontId="2" fillId="3" borderId="50" xfId="0" applyFont="1" applyFill="1" applyBorder="1" applyAlignment="1">
      <alignment horizontal="center" wrapText="1"/>
    </xf>
    <xf numFmtId="0" fontId="2" fillId="3" borderId="11" xfId="0" applyFont="1" applyFill="1" applyBorder="1" applyAlignment="1">
      <alignment horizontal="center" wrapText="1"/>
    </xf>
    <xf numFmtId="0" fontId="2" fillId="3" borderId="35" xfId="0" applyFont="1" applyFill="1" applyBorder="1" applyAlignment="1">
      <alignment horizontal="center" wrapText="1"/>
    </xf>
    <xf numFmtId="3" fontId="11" fillId="3" borderId="51" xfId="0" applyNumberFormat="1" applyFont="1" applyFill="1" applyBorder="1" applyAlignment="1">
      <alignment horizontal="center" vertical="center"/>
    </xf>
    <xf numFmtId="3" fontId="11" fillId="3" borderId="10" xfId="0" applyNumberFormat="1" applyFont="1" applyFill="1" applyBorder="1" applyAlignment="1">
      <alignment horizontal="center" vertical="center"/>
    </xf>
    <xf numFmtId="0" fontId="2" fillId="3" borderId="52" xfId="0" applyFont="1" applyFill="1" applyBorder="1"/>
    <xf numFmtId="0" fontId="2" fillId="3" borderId="53" xfId="0" applyFont="1" applyFill="1" applyBorder="1"/>
    <xf numFmtId="0" fontId="2" fillId="3" borderId="54" xfId="0" applyFont="1" applyFill="1" applyBorder="1"/>
    <xf numFmtId="0" fontId="2" fillId="4" borderId="53" xfId="0" applyFont="1" applyFill="1" applyBorder="1"/>
    <xf numFmtId="0" fontId="2" fillId="4" borderId="54" xfId="0" applyFont="1" applyFill="1" applyBorder="1"/>
    <xf numFmtId="0" fontId="2" fillId="0" borderId="0" xfId="0" applyFont="1"/>
    <xf numFmtId="0" fontId="3" fillId="0" borderId="0" xfId="6" applyFont="1" applyAlignment="1">
      <alignment horizontal="center" vertical="center"/>
    </xf>
    <xf numFmtId="0" fontId="23" fillId="0" borderId="0" xfId="6" applyFont="1" applyAlignment="1">
      <alignment horizontal="left" vertical="center"/>
    </xf>
    <xf numFmtId="0" fontId="9" fillId="0" borderId="18" xfId="6" applyFont="1" applyBorder="1" applyAlignment="1">
      <alignment vertical="center"/>
    </xf>
    <xf numFmtId="166" fontId="9" fillId="6" borderId="19" xfId="4" applyNumberFormat="1" applyFont="1" applyFill="1" applyBorder="1" applyAlignment="1">
      <alignment vertical="center"/>
    </xf>
    <xf numFmtId="0" fontId="3" fillId="0" borderId="0" xfId="6" applyFont="1" applyAlignment="1">
      <alignment vertical="center"/>
    </xf>
    <xf numFmtId="0" fontId="9" fillId="0" borderId="27" xfId="6" applyFont="1" applyBorder="1" applyAlignment="1">
      <alignment vertical="center"/>
    </xf>
    <xf numFmtId="167" fontId="9" fillId="0" borderId="28" xfId="4" applyNumberFormat="1" applyFont="1" applyBorder="1" applyAlignment="1">
      <alignment vertical="center"/>
    </xf>
    <xf numFmtId="0" fontId="22" fillId="7" borderId="17" xfId="6" applyFont="1" applyFill="1" applyBorder="1" applyAlignment="1">
      <alignment vertical="center"/>
    </xf>
    <xf numFmtId="0" fontId="22" fillId="7" borderId="24" xfId="6" applyFont="1" applyFill="1" applyBorder="1" applyAlignment="1">
      <alignment horizontal="center" vertical="center"/>
    </xf>
    <xf numFmtId="0" fontId="22" fillId="7" borderId="55" xfId="6" applyFont="1" applyFill="1" applyBorder="1" applyAlignment="1">
      <alignment horizontal="center" vertical="center" wrapText="1"/>
    </xf>
    <xf numFmtId="0" fontId="22" fillId="7" borderId="23" xfId="6" applyFont="1" applyFill="1" applyBorder="1" applyAlignment="1">
      <alignment horizontal="center" vertical="center" wrapText="1"/>
    </xf>
    <xf numFmtId="0" fontId="22" fillId="7" borderId="24" xfId="6" applyFont="1" applyFill="1" applyBorder="1" applyAlignment="1">
      <alignment horizontal="center" vertical="center" wrapText="1"/>
    </xf>
    <xf numFmtId="37" fontId="9" fillId="6" borderId="19" xfId="6" applyNumberFormat="1" applyFont="1" applyFill="1" applyBorder="1" applyAlignment="1">
      <alignment vertical="center"/>
    </xf>
    <xf numFmtId="0" fontId="9" fillId="0" borderId="25" xfId="6" applyFont="1" applyBorder="1" applyAlignment="1">
      <alignment vertical="center"/>
    </xf>
    <xf numFmtId="0" fontId="9" fillId="0" borderId="1" xfId="6" applyFont="1" applyBorder="1" applyAlignment="1">
      <alignment vertical="center"/>
    </xf>
    <xf numFmtId="0" fontId="9" fillId="0" borderId="26" xfId="6" applyFont="1" applyBorder="1" applyAlignment="1">
      <alignment vertical="center"/>
    </xf>
    <xf numFmtId="167" fontId="9" fillId="0" borderId="19" xfId="6" applyNumberFormat="1" applyFont="1" applyBorder="1" applyAlignment="1">
      <alignment vertical="center"/>
    </xf>
    <xf numFmtId="166" fontId="9" fillId="6" borderId="19" xfId="6" applyNumberFormat="1" applyFont="1" applyFill="1" applyBorder="1" applyAlignment="1">
      <alignment vertical="center"/>
    </xf>
    <xf numFmtId="166" fontId="9" fillId="6" borderId="28" xfId="6" applyNumberFormat="1" applyFont="1" applyFill="1" applyBorder="1" applyAlignment="1">
      <alignment vertical="center"/>
    </xf>
    <xf numFmtId="166" fontId="9" fillId="6" borderId="29" xfId="6" applyNumberFormat="1" applyFont="1" applyFill="1" applyBorder="1" applyAlignment="1">
      <alignment vertical="center"/>
    </xf>
    <xf numFmtId="166" fontId="9" fillId="6" borderId="30" xfId="6" applyNumberFormat="1" applyFont="1" applyFill="1" applyBorder="1" applyAlignment="1">
      <alignment vertical="center"/>
    </xf>
    <xf numFmtId="166" fontId="9" fillId="6" borderId="31" xfId="6" applyNumberFormat="1" applyFont="1" applyFill="1" applyBorder="1" applyAlignment="1">
      <alignment vertical="center"/>
    </xf>
    <xf numFmtId="0" fontId="19" fillId="0" borderId="0" xfId="6" applyFont="1" applyAlignment="1">
      <alignment vertical="center"/>
    </xf>
    <xf numFmtId="3" fontId="14" fillId="0" borderId="0" xfId="6" applyNumberFormat="1" applyFont="1" applyAlignment="1">
      <alignment vertical="center"/>
    </xf>
    <xf numFmtId="49" fontId="14" fillId="0" borderId="0" xfId="6" applyNumberFormat="1" applyFont="1" applyAlignment="1">
      <alignment vertical="center"/>
    </xf>
    <xf numFmtId="0" fontId="16" fillId="2" borderId="56" xfId="0" applyFont="1" applyFill="1" applyBorder="1" applyAlignment="1">
      <alignment horizontal="center"/>
    </xf>
    <xf numFmtId="0" fontId="24" fillId="8" borderId="24" xfId="6" applyFont="1" applyFill="1" applyBorder="1" applyAlignment="1">
      <alignment horizontal="center" vertical="center"/>
    </xf>
    <xf numFmtId="0" fontId="5" fillId="0" borderId="0" xfId="0" applyFont="1"/>
    <xf numFmtId="0" fontId="5" fillId="0" borderId="0" xfId="0" applyFont="1" applyAlignment="1">
      <alignment horizontal="center"/>
    </xf>
    <xf numFmtId="0" fontId="12" fillId="8" borderId="6" xfId="6" applyFont="1" applyFill="1" applyBorder="1" applyAlignment="1">
      <alignment horizontal="right" vertical="center"/>
    </xf>
    <xf numFmtId="0" fontId="26" fillId="8" borderId="18" xfId="6" applyFont="1" applyFill="1" applyBorder="1" applyAlignment="1">
      <alignment vertical="center"/>
    </xf>
    <xf numFmtId="0" fontId="26" fillId="8" borderId="19" xfId="6" applyFont="1" applyFill="1" applyBorder="1" applyAlignment="1">
      <alignment horizontal="center" vertical="center"/>
    </xf>
    <xf numFmtId="0" fontId="25" fillId="0" borderId="0" xfId="6" applyFont="1" applyAlignment="1">
      <alignment vertical="center"/>
    </xf>
    <xf numFmtId="0" fontId="15" fillId="0" borderId="0" xfId="6" applyFont="1" applyAlignment="1">
      <alignment vertical="center"/>
    </xf>
    <xf numFmtId="0" fontId="27" fillId="0" borderId="0" xfId="0" applyFont="1"/>
    <xf numFmtId="0" fontId="17" fillId="3" borderId="53" xfId="0" applyFont="1" applyFill="1" applyBorder="1" applyAlignment="1">
      <alignment horizontal="center"/>
    </xf>
    <xf numFmtId="0" fontId="17" fillId="4" borderId="53" xfId="0" applyFont="1" applyFill="1" applyBorder="1"/>
    <xf numFmtId="0" fontId="17" fillId="0" borderId="2" xfId="0" applyFont="1" applyBorder="1" applyAlignment="1">
      <alignment horizontal="left" vertical="center" wrapText="1"/>
    </xf>
    <xf numFmtId="0" fontId="28" fillId="0" borderId="6" xfId="0" applyFont="1" applyBorder="1" applyAlignment="1">
      <alignment horizontal="left" vertical="center" wrapText="1"/>
    </xf>
    <xf numFmtId="0" fontId="29" fillId="0" borderId="0" xfId="6" applyFont="1" applyAlignment="1">
      <alignment vertical="center"/>
    </xf>
    <xf numFmtId="0" fontId="31" fillId="0" borderId="0" xfId="0" applyFont="1" applyAlignment="1">
      <alignment vertical="center"/>
    </xf>
    <xf numFmtId="0" fontId="17" fillId="0" borderId="12" xfId="0" applyFont="1" applyBorder="1" applyAlignment="1">
      <alignment horizontal="right" vertical="center"/>
    </xf>
    <xf numFmtId="0" fontId="17" fillId="0" borderId="13" xfId="0" applyFont="1" applyBorder="1" applyAlignment="1">
      <alignment horizontal="right" vertical="center"/>
    </xf>
    <xf numFmtId="0" fontId="5" fillId="0" borderId="0" xfId="0" applyFont="1" applyAlignment="1">
      <alignment wrapText="1"/>
    </xf>
    <xf numFmtId="0" fontId="32" fillId="0" borderId="11" xfId="0" applyFont="1" applyBorder="1" applyAlignment="1">
      <alignment horizontal="center" wrapText="1"/>
    </xf>
    <xf numFmtId="0" fontId="0" fillId="0" borderId="0" xfId="0" applyAlignment="1">
      <alignment wrapText="1"/>
    </xf>
    <xf numFmtId="0" fontId="0" fillId="0" borderId="13" xfId="0" applyBorder="1"/>
    <xf numFmtId="14" fontId="16" fillId="0" borderId="14" xfId="0" applyNumberFormat="1" applyFont="1" applyBorder="1" applyAlignment="1">
      <alignment horizontal="center" vertical="center"/>
    </xf>
    <xf numFmtId="0" fontId="16" fillId="0" borderId="3" xfId="0" applyFont="1" applyBorder="1" applyAlignment="1">
      <alignment horizontal="left" vertical="center"/>
    </xf>
    <xf numFmtId="0" fontId="16" fillId="0" borderId="13" xfId="0" applyFont="1" applyBorder="1" applyAlignment="1">
      <alignment horizontal="left" vertical="center" indent="1"/>
    </xf>
    <xf numFmtId="0" fontId="18" fillId="0" borderId="7" xfId="0" applyFont="1" applyBorder="1" applyAlignment="1">
      <alignment horizontal="left" vertical="center" indent="1"/>
    </xf>
    <xf numFmtId="0" fontId="14" fillId="0" borderId="0" xfId="6" quotePrefix="1" applyFont="1" applyAlignment="1">
      <alignment vertical="center"/>
    </xf>
    <xf numFmtId="3" fontId="3" fillId="0" borderId="15" xfId="4" applyNumberFormat="1" applyFont="1" applyBorder="1" applyAlignment="1">
      <alignment horizontal="center" vertical="center"/>
    </xf>
    <xf numFmtId="3" fontId="3" fillId="0" borderId="20" xfId="4" applyNumberFormat="1" applyFont="1" applyBorder="1" applyAlignment="1">
      <alignment horizontal="center" vertical="center"/>
    </xf>
    <xf numFmtId="0" fontId="20" fillId="0" borderId="1" xfId="0" applyFont="1" applyBorder="1" applyAlignment="1">
      <alignment vertical="center"/>
    </xf>
    <xf numFmtId="37" fontId="20" fillId="0" borderId="16" xfId="0" applyNumberFormat="1" applyFont="1" applyBorder="1" applyAlignment="1">
      <alignment horizontal="center" vertical="center"/>
    </xf>
    <xf numFmtId="37" fontId="20" fillId="0" borderId="1" xfId="0" applyNumberFormat="1" applyFont="1" applyBorder="1" applyAlignment="1">
      <alignment horizontal="center" vertical="center"/>
    </xf>
    <xf numFmtId="168" fontId="20" fillId="0" borderId="1" xfId="5" applyNumberFormat="1" applyFont="1" applyFill="1" applyBorder="1" applyAlignment="1">
      <alignment horizontal="center" vertical="center"/>
    </xf>
    <xf numFmtId="37" fontId="20" fillId="6" borderId="16" xfId="0" applyNumberFormat="1" applyFont="1" applyFill="1" applyBorder="1" applyAlignment="1">
      <alignment horizontal="center" vertical="center"/>
    </xf>
    <xf numFmtId="37" fontId="20" fillId="6" borderId="1" xfId="0" applyNumberFormat="1" applyFont="1" applyFill="1" applyBorder="1" applyAlignment="1">
      <alignment horizontal="center" vertical="center"/>
    </xf>
    <xf numFmtId="37" fontId="20" fillId="6" borderId="30" xfId="0" applyNumberFormat="1" applyFont="1" applyFill="1" applyBorder="1" applyAlignment="1">
      <alignment horizontal="center" vertical="center"/>
    </xf>
    <xf numFmtId="0" fontId="3" fillId="0" borderId="5" xfId="6" applyFont="1" applyBorder="1" applyAlignment="1">
      <alignment horizontal="left" vertical="center"/>
    </xf>
    <xf numFmtId="0" fontId="3" fillId="0" borderId="32" xfId="6" applyFont="1" applyBorder="1" applyAlignment="1">
      <alignment vertical="center"/>
    </xf>
    <xf numFmtId="0" fontId="9" fillId="9" borderId="13" xfId="6" applyFont="1" applyFill="1" applyBorder="1" applyAlignment="1">
      <alignment vertical="center"/>
    </xf>
    <xf numFmtId="166" fontId="9" fillId="9" borderId="3" xfId="6" applyNumberFormat="1" applyFont="1" applyFill="1" applyBorder="1" applyAlignment="1">
      <alignment vertical="center"/>
    </xf>
    <xf numFmtId="0" fontId="14" fillId="9" borderId="0" xfId="6" applyFont="1" applyFill="1" applyAlignment="1">
      <alignment vertical="center"/>
    </xf>
    <xf numFmtId="0" fontId="4" fillId="9" borderId="13" xfId="6" applyFont="1" applyFill="1" applyBorder="1" applyAlignment="1">
      <alignment vertical="center"/>
    </xf>
    <xf numFmtId="166" fontId="4" fillId="9" borderId="3" xfId="6" applyNumberFormat="1" applyFont="1" applyFill="1" applyBorder="1" applyAlignment="1">
      <alignment vertical="center"/>
    </xf>
    <xf numFmtId="0" fontId="4" fillId="9" borderId="0" xfId="6" applyFont="1" applyFill="1" applyAlignment="1">
      <alignment vertical="center"/>
    </xf>
    <xf numFmtId="166" fontId="4" fillId="9" borderId="0" xfId="6" applyNumberFormat="1" applyFont="1" applyFill="1" applyAlignment="1">
      <alignment vertical="center"/>
    </xf>
    <xf numFmtId="0" fontId="3" fillId="9" borderId="0" xfId="6" applyFont="1" applyFill="1" applyAlignment="1">
      <alignment vertical="center"/>
    </xf>
    <xf numFmtId="0" fontId="12" fillId="9" borderId="6" xfId="6" applyFont="1" applyFill="1" applyBorder="1" applyAlignment="1">
      <alignment vertical="center"/>
    </xf>
    <xf numFmtId="3" fontId="12" fillId="9" borderId="28" xfId="4" applyNumberFormat="1" applyFont="1" applyFill="1" applyBorder="1" applyAlignment="1">
      <alignment horizontal="center" vertical="center"/>
    </xf>
    <xf numFmtId="0" fontId="24" fillId="9" borderId="0" xfId="6" applyFont="1" applyFill="1" applyAlignment="1">
      <alignment horizontal="center" vertical="center"/>
    </xf>
    <xf numFmtId="49" fontId="30" fillId="9" borderId="0" xfId="6" applyNumberFormat="1" applyFont="1" applyFill="1" applyAlignment="1">
      <alignment vertical="center"/>
    </xf>
    <xf numFmtId="49" fontId="14" fillId="9" borderId="0" xfId="6" applyNumberFormat="1" applyFont="1" applyFill="1" applyAlignment="1">
      <alignment vertical="center"/>
    </xf>
    <xf numFmtId="0" fontId="14" fillId="6" borderId="29" xfId="6" applyFont="1" applyFill="1" applyBorder="1" applyAlignment="1">
      <alignment vertical="center"/>
    </xf>
    <xf numFmtId="0" fontId="15" fillId="6" borderId="31" xfId="6" applyFont="1" applyFill="1" applyBorder="1" applyAlignment="1">
      <alignment vertical="center"/>
    </xf>
    <xf numFmtId="0" fontId="34" fillId="0" borderId="0" xfId="6" applyFont="1" applyAlignment="1">
      <alignment vertical="center"/>
    </xf>
    <xf numFmtId="0" fontId="29" fillId="6" borderId="14" xfId="6" applyFont="1" applyFill="1" applyBorder="1" applyAlignment="1">
      <alignment vertical="center"/>
    </xf>
    <xf numFmtId="0" fontId="14" fillId="6" borderId="13" xfId="6" applyFont="1" applyFill="1" applyBorder="1" applyAlignment="1">
      <alignment vertical="center"/>
    </xf>
    <xf numFmtId="0" fontId="14" fillId="6" borderId="7" xfId="6" applyFont="1" applyFill="1" applyBorder="1" applyAlignment="1">
      <alignment vertical="center"/>
    </xf>
    <xf numFmtId="44" fontId="4" fillId="8" borderId="1" xfId="5" applyFont="1" applyFill="1" applyBorder="1" applyAlignment="1">
      <alignment vertical="center"/>
    </xf>
    <xf numFmtId="0" fontId="4" fillId="8" borderId="26" xfId="6" applyFont="1" applyFill="1" applyBorder="1" applyAlignment="1">
      <alignment vertical="center"/>
    </xf>
    <xf numFmtId="0" fontId="4" fillId="8" borderId="25" xfId="6" applyFont="1" applyFill="1" applyBorder="1" applyAlignment="1">
      <alignment vertical="center"/>
    </xf>
    <xf numFmtId="0" fontId="10" fillId="0" borderId="5" xfId="0" applyFont="1" applyBorder="1"/>
    <xf numFmtId="0" fontId="20" fillId="0" borderId="15" xfId="0" applyFont="1" applyBorder="1" applyAlignment="1">
      <alignment horizontal="left" vertical="center"/>
    </xf>
    <xf numFmtId="0" fontId="20" fillId="0" borderId="29" xfId="0" applyFont="1" applyBorder="1" applyAlignment="1">
      <alignment vertical="center"/>
    </xf>
    <xf numFmtId="0" fontId="20" fillId="0" borderId="33" xfId="0" applyFont="1" applyBorder="1" applyAlignment="1">
      <alignment vertical="center"/>
    </xf>
    <xf numFmtId="37" fontId="20" fillId="6" borderId="26" xfId="0" applyNumberFormat="1" applyFont="1" applyFill="1" applyBorder="1" applyAlignment="1">
      <alignment horizontal="center" vertical="center"/>
    </xf>
    <xf numFmtId="0" fontId="20" fillId="0" borderId="25" xfId="0" applyFont="1" applyBorder="1" applyAlignment="1">
      <alignment vertical="center"/>
    </xf>
    <xf numFmtId="0" fontId="20" fillId="0" borderId="15" xfId="0" applyFont="1" applyBorder="1" applyAlignment="1">
      <alignment vertical="center"/>
    </xf>
    <xf numFmtId="0" fontId="20" fillId="0" borderId="15" xfId="0" applyFont="1" applyBorder="1"/>
    <xf numFmtId="0" fontId="20" fillId="0" borderId="49" xfId="0" applyFont="1" applyBorder="1" applyAlignment="1">
      <alignment vertical="center"/>
    </xf>
    <xf numFmtId="37" fontId="20" fillId="0" borderId="21" xfId="0" applyNumberFormat="1" applyFont="1" applyBorder="1" applyAlignment="1">
      <alignment horizontal="center" vertical="center"/>
    </xf>
    <xf numFmtId="0" fontId="20" fillId="0" borderId="7" xfId="0" applyFont="1" applyBorder="1"/>
    <xf numFmtId="0" fontId="20" fillId="0" borderId="8" xfId="0" applyFont="1" applyBorder="1"/>
    <xf numFmtId="0" fontId="35" fillId="9" borderId="0" xfId="6" applyFont="1" applyFill="1" applyAlignment="1">
      <alignment horizontal="center" vertical="center"/>
    </xf>
    <xf numFmtId="0" fontId="36" fillId="9" borderId="0" xfId="6" applyFont="1" applyFill="1" applyAlignment="1">
      <alignment horizontal="center" vertical="center"/>
    </xf>
    <xf numFmtId="0" fontId="37" fillId="9" borderId="0" xfId="0" applyFont="1" applyFill="1" applyAlignment="1">
      <alignment horizontal="left" vertical="center"/>
    </xf>
    <xf numFmtId="0" fontId="24" fillId="6" borderId="0" xfId="6" applyFont="1" applyFill="1" applyAlignment="1">
      <alignment vertical="center"/>
    </xf>
    <xf numFmtId="3" fontId="39" fillId="6" borderId="0" xfId="6" applyNumberFormat="1" applyFont="1" applyFill="1" applyAlignment="1">
      <alignment vertical="center"/>
    </xf>
    <xf numFmtId="0" fontId="14" fillId="9" borderId="2" xfId="6" applyFont="1" applyFill="1" applyBorder="1" applyAlignment="1">
      <alignment vertical="center"/>
    </xf>
    <xf numFmtId="0" fontId="14" fillId="9" borderId="3" xfId="6" applyFont="1" applyFill="1" applyBorder="1" applyAlignment="1">
      <alignment vertical="center"/>
    </xf>
    <xf numFmtId="0" fontId="14" fillId="9" borderId="4" xfId="6" applyFont="1" applyFill="1" applyBorder="1" applyAlignment="1">
      <alignment vertical="center"/>
    </xf>
    <xf numFmtId="0" fontId="20" fillId="0" borderId="0" xfId="0" applyFont="1"/>
    <xf numFmtId="0" fontId="20" fillId="0" borderId="0" xfId="0" applyFont="1" applyAlignment="1">
      <alignment horizontal="left" vertical="center"/>
    </xf>
    <xf numFmtId="0" fontId="20" fillId="0" borderId="0" xfId="0" applyFont="1" applyAlignment="1">
      <alignment vertical="center"/>
    </xf>
    <xf numFmtId="6" fontId="20" fillId="0" borderId="0" xfId="0" applyNumberFormat="1" applyFont="1"/>
    <xf numFmtId="0" fontId="10" fillId="0" borderId="0" xfId="0" applyFont="1" applyAlignment="1">
      <alignment horizontal="left" vertical="center"/>
    </xf>
    <xf numFmtId="37" fontId="10" fillId="0" borderId="0" xfId="0" applyNumberFormat="1" applyFont="1" applyAlignment="1">
      <alignment vertical="center"/>
    </xf>
    <xf numFmtId="0" fontId="20" fillId="7" borderId="5" xfId="0" applyFont="1" applyFill="1" applyBorder="1" applyAlignment="1">
      <alignment vertical="center"/>
    </xf>
    <xf numFmtId="37" fontId="20" fillId="7" borderId="0" xfId="0" applyNumberFormat="1" applyFont="1" applyFill="1" applyAlignment="1">
      <alignment horizontal="center" vertical="center"/>
    </xf>
    <xf numFmtId="0" fontId="20" fillId="7" borderId="0" xfId="0" applyFont="1" applyFill="1" applyAlignment="1">
      <alignment horizontal="left" vertical="center"/>
    </xf>
    <xf numFmtId="0" fontId="20" fillId="7" borderId="15" xfId="0" applyFont="1" applyFill="1" applyBorder="1" applyAlignment="1">
      <alignment horizontal="left" vertical="center"/>
    </xf>
    <xf numFmtId="2" fontId="11" fillId="3" borderId="10" xfId="0" applyNumberFormat="1" applyFont="1" applyFill="1" applyBorder="1" applyAlignment="1">
      <alignment horizontal="center" vertical="center"/>
    </xf>
    <xf numFmtId="0" fontId="17" fillId="0" borderId="10" xfId="0" applyFont="1" applyBorder="1" applyAlignment="1">
      <alignment horizontal="center" vertical="center"/>
    </xf>
    <xf numFmtId="0" fontId="17" fillId="0" borderId="9" xfId="0" applyFont="1" applyBorder="1" applyAlignment="1">
      <alignment horizontal="center" vertical="center"/>
    </xf>
    <xf numFmtId="0" fontId="0" fillId="0" borderId="2" xfId="0" applyBorder="1"/>
    <xf numFmtId="0" fontId="0" fillId="0" borderId="3" xfId="0" applyBorder="1"/>
    <xf numFmtId="0" fontId="0" fillId="0" borderId="6" xfId="0" applyBorder="1"/>
    <xf numFmtId="0" fontId="2" fillId="0" borderId="7" xfId="0" applyFont="1" applyBorder="1" applyAlignment="1">
      <alignment horizontal="right"/>
    </xf>
    <xf numFmtId="0" fontId="2" fillId="0" borderId="4" xfId="0" applyFont="1" applyBorder="1" applyAlignment="1">
      <alignment horizontal="center"/>
    </xf>
    <xf numFmtId="166" fontId="40" fillId="0" borderId="7" xfId="9" applyNumberFormat="1" applyFont="1" applyBorder="1"/>
    <xf numFmtId="166" fontId="40" fillId="0" borderId="8" xfId="9" applyNumberFormat="1" applyFont="1" applyBorder="1" applyAlignment="1">
      <alignment horizontal="center"/>
    </xf>
    <xf numFmtId="0" fontId="5" fillId="0" borderId="57" xfId="0" applyFont="1" applyBorder="1" applyAlignment="1">
      <alignment horizontal="left" vertical="center" wrapText="1"/>
    </xf>
    <xf numFmtId="0" fontId="5" fillId="0" borderId="57" xfId="0" applyFont="1" applyBorder="1" applyAlignment="1">
      <alignment horizontal="center" vertical="center" wrapText="1"/>
    </xf>
    <xf numFmtId="0" fontId="5" fillId="0" borderId="57" xfId="0" applyFont="1" applyBorder="1" applyAlignment="1">
      <alignment horizontal="center" vertical="center"/>
    </xf>
    <xf numFmtId="0" fontId="17" fillId="0" borderId="57" xfId="0" applyFont="1" applyBorder="1" applyAlignment="1">
      <alignment horizontal="center" vertical="center"/>
    </xf>
    <xf numFmtId="3" fontId="5" fillId="0" borderId="57" xfId="0" applyNumberFormat="1" applyFont="1" applyBorder="1" applyAlignment="1">
      <alignment horizontal="center" vertical="center"/>
    </xf>
    <xf numFmtId="2" fontId="5" fillId="0" borderId="57" xfId="0" applyNumberFormat="1" applyFont="1" applyBorder="1" applyAlignment="1">
      <alignment horizontal="center" vertical="center"/>
    </xf>
    <xf numFmtId="3" fontId="11" fillId="3" borderId="58" xfId="0" applyNumberFormat="1" applyFont="1" applyFill="1" applyBorder="1" applyAlignment="1">
      <alignment horizontal="center" vertical="center"/>
    </xf>
    <xf numFmtId="3" fontId="11" fillId="3" borderId="57" xfId="0" applyNumberFormat="1" applyFont="1" applyFill="1" applyBorder="1" applyAlignment="1">
      <alignment horizontal="center" vertical="center"/>
    </xf>
    <xf numFmtId="3" fontId="5" fillId="0" borderId="59" xfId="0" applyNumberFormat="1" applyFont="1" applyBorder="1" applyAlignment="1">
      <alignment horizontal="center" vertical="center"/>
    </xf>
    <xf numFmtId="0" fontId="0" fillId="3" borderId="13" xfId="0" applyFill="1" applyBorder="1"/>
    <xf numFmtId="0" fontId="0" fillId="3" borderId="13" xfId="0" applyFill="1" applyBorder="1" applyAlignment="1">
      <alignment wrapText="1"/>
    </xf>
    <xf numFmtId="0" fontId="2" fillId="3" borderId="13" xfId="0" applyFont="1" applyFill="1" applyBorder="1" applyAlignment="1">
      <alignment horizontal="right" wrapText="1"/>
    </xf>
    <xf numFmtId="0" fontId="0" fillId="3" borderId="13" xfId="0" applyFill="1" applyBorder="1" applyAlignment="1">
      <alignment horizontal="center"/>
    </xf>
    <xf numFmtId="3" fontId="0" fillId="3" borderId="13" xfId="0" applyNumberFormat="1" applyFill="1" applyBorder="1" applyAlignment="1">
      <alignment horizontal="center" vertical="center"/>
    </xf>
    <xf numFmtId="0" fontId="0" fillId="3" borderId="13" xfId="0" applyFill="1" applyBorder="1" applyAlignment="1">
      <alignment horizontal="center" vertical="center"/>
    </xf>
    <xf numFmtId="3" fontId="11" fillId="3" borderId="60" xfId="0" applyNumberFormat="1" applyFont="1" applyFill="1" applyBorder="1" applyAlignment="1">
      <alignment horizontal="center" vertical="center"/>
    </xf>
    <xf numFmtId="3" fontId="11" fillId="3" borderId="61" xfId="0" applyNumberFormat="1" applyFont="1" applyFill="1" applyBorder="1" applyAlignment="1">
      <alignment horizontal="center" vertical="center"/>
    </xf>
    <xf numFmtId="2" fontId="11" fillId="3" borderId="61" xfId="0" applyNumberFormat="1" applyFont="1" applyFill="1" applyBorder="1" applyAlignment="1">
      <alignment horizontal="center" vertical="center"/>
    </xf>
    <xf numFmtId="0" fontId="0" fillId="3" borderId="13" xfId="0" applyFill="1" applyBorder="1" applyAlignment="1">
      <alignment vertical="center"/>
    </xf>
    <xf numFmtId="0" fontId="0" fillId="5" borderId="13" xfId="0" applyFill="1" applyBorder="1"/>
    <xf numFmtId="0" fontId="0" fillId="5" borderId="13" xfId="0" applyFill="1" applyBorder="1" applyAlignment="1">
      <alignment wrapText="1"/>
    </xf>
    <xf numFmtId="0" fontId="2" fillId="5" borderId="13" xfId="0" applyFont="1" applyFill="1" applyBorder="1" applyAlignment="1">
      <alignment horizontal="right" wrapText="1"/>
    </xf>
    <xf numFmtId="0" fontId="0" fillId="5" borderId="13" xfId="0" applyFill="1" applyBorder="1" applyAlignment="1">
      <alignment horizontal="center"/>
    </xf>
    <xf numFmtId="0" fontId="0" fillId="5" borderId="13" xfId="0" applyFill="1" applyBorder="1" applyAlignment="1">
      <alignment horizontal="center" vertical="center"/>
    </xf>
    <xf numFmtId="0" fontId="0" fillId="5" borderId="13" xfId="0" applyFill="1" applyBorder="1" applyAlignment="1">
      <alignment horizontal="right" vertical="center"/>
    </xf>
    <xf numFmtId="0" fontId="20" fillId="5" borderId="13" xfId="0" applyFont="1" applyFill="1" applyBorder="1" applyAlignment="1">
      <alignment vertical="center"/>
    </xf>
    <xf numFmtId="3" fontId="0" fillId="5" borderId="13" xfId="0" applyNumberFormat="1" applyFill="1" applyBorder="1" applyAlignment="1">
      <alignment horizontal="center" vertical="center"/>
    </xf>
    <xf numFmtId="0" fontId="0" fillId="5" borderId="13" xfId="0" applyFill="1" applyBorder="1" applyAlignment="1">
      <alignment vertical="center"/>
    </xf>
    <xf numFmtId="0" fontId="41" fillId="0" borderId="0" xfId="6" applyFont="1" applyAlignment="1">
      <alignment vertical="center"/>
    </xf>
    <xf numFmtId="44" fontId="39" fillId="6" borderId="30" xfId="5" applyFont="1" applyFill="1" applyBorder="1" applyAlignment="1">
      <alignment vertical="center"/>
    </xf>
    <xf numFmtId="0" fontId="14" fillId="6" borderId="0" xfId="6" applyFont="1" applyFill="1" applyAlignment="1">
      <alignment vertical="center"/>
    </xf>
    <xf numFmtId="166" fontId="9" fillId="7" borderId="33" xfId="6" applyNumberFormat="1" applyFont="1" applyFill="1" applyBorder="1" applyAlignment="1">
      <alignment vertical="center"/>
    </xf>
    <xf numFmtId="166" fontId="9" fillId="7" borderId="16" xfId="6" applyNumberFormat="1" applyFont="1" applyFill="1" applyBorder="1" applyAlignment="1">
      <alignment vertical="center"/>
    </xf>
    <xf numFmtId="166" fontId="9" fillId="7" borderId="34" xfId="6" applyNumberFormat="1" applyFont="1" applyFill="1" applyBorder="1" applyAlignment="1">
      <alignment vertical="center"/>
    </xf>
    <xf numFmtId="166" fontId="9" fillId="7" borderId="29" xfId="6" applyNumberFormat="1" applyFont="1" applyFill="1" applyBorder="1" applyAlignment="1">
      <alignment vertical="center"/>
    </xf>
    <xf numFmtId="166" fontId="9" fillId="7" borderId="30" xfId="6" applyNumberFormat="1" applyFont="1" applyFill="1" applyBorder="1" applyAlignment="1">
      <alignment vertical="center"/>
    </xf>
    <xf numFmtId="166" fontId="9" fillId="7" borderId="31" xfId="6" applyNumberFormat="1" applyFont="1" applyFill="1" applyBorder="1" applyAlignment="1">
      <alignment vertical="center"/>
    </xf>
    <xf numFmtId="0" fontId="37" fillId="9" borderId="0" xfId="6" applyFont="1" applyFill="1" applyAlignment="1">
      <alignment horizontal="left" vertical="center"/>
    </xf>
    <xf numFmtId="0" fontId="38" fillId="9" borderId="0" xfId="6" applyFont="1" applyFill="1" applyAlignment="1">
      <alignment vertical="center"/>
    </xf>
    <xf numFmtId="0" fontId="42" fillId="9" borderId="0" xfId="6" applyFont="1" applyFill="1" applyAlignment="1">
      <alignment horizontal="left" vertical="center"/>
    </xf>
    <xf numFmtId="0" fontId="2" fillId="0" borderId="32" xfId="6" applyFont="1" applyBorder="1" applyAlignment="1">
      <alignment vertical="center"/>
    </xf>
    <xf numFmtId="49" fontId="21" fillId="0" borderId="20" xfId="6" applyNumberFormat="1" applyFont="1" applyBorder="1" applyAlignment="1">
      <alignment vertical="center"/>
    </xf>
    <xf numFmtId="0" fontId="12" fillId="8" borderId="2" xfId="6" applyFont="1" applyFill="1" applyBorder="1" applyAlignment="1">
      <alignment horizontal="right" vertical="center"/>
    </xf>
    <xf numFmtId="0" fontId="3" fillId="0" borderId="3" xfId="6" applyFont="1" applyBorder="1" applyAlignment="1">
      <alignment horizontal="center" vertical="center"/>
    </xf>
    <xf numFmtId="0" fontId="12" fillId="8" borderId="2" xfId="6" applyFont="1" applyFill="1" applyBorder="1" applyAlignment="1">
      <alignment horizontal="center" vertical="center"/>
    </xf>
    <xf numFmtId="0" fontId="12" fillId="8" borderId="4" xfId="6" applyFont="1" applyFill="1" applyBorder="1" applyAlignment="1">
      <alignment horizontal="center" vertical="center"/>
    </xf>
    <xf numFmtId="0" fontId="3" fillId="0" borderId="7" xfId="6" applyFont="1" applyBorder="1" applyAlignment="1">
      <alignment horizontal="center" vertical="center"/>
    </xf>
    <xf numFmtId="0" fontId="3" fillId="0" borderId="6" xfId="6" applyFont="1" applyBorder="1" applyAlignment="1">
      <alignment horizontal="left" vertical="center"/>
    </xf>
    <xf numFmtId="3" fontId="3" fillId="0" borderId="8" xfId="4" applyNumberFormat="1" applyFont="1" applyBorder="1" applyAlignment="1">
      <alignment horizontal="center" vertical="center"/>
    </xf>
    <xf numFmtId="0" fontId="14" fillId="9" borderId="62" xfId="6" applyFont="1" applyFill="1" applyBorder="1" applyAlignment="1">
      <alignment vertical="center"/>
    </xf>
    <xf numFmtId="0" fontId="25" fillId="9" borderId="62" xfId="6" applyFont="1" applyFill="1" applyBorder="1" applyAlignment="1">
      <alignment vertical="center"/>
    </xf>
    <xf numFmtId="0" fontId="14" fillId="9" borderId="13" xfId="6" applyFont="1" applyFill="1" applyBorder="1" applyAlignment="1">
      <alignment vertical="center"/>
    </xf>
    <xf numFmtId="0" fontId="14" fillId="0" borderId="13" xfId="6" applyFont="1" applyBorder="1" applyAlignment="1">
      <alignment vertical="center"/>
    </xf>
    <xf numFmtId="0" fontId="14" fillId="9" borderId="6" xfId="6" applyFont="1" applyFill="1" applyBorder="1" applyAlignment="1">
      <alignment vertical="center"/>
    </xf>
    <xf numFmtId="0" fontId="20" fillId="9" borderId="7" xfId="0" applyFont="1" applyFill="1" applyBorder="1" applyAlignment="1">
      <alignment horizontal="left" vertical="center"/>
    </xf>
    <xf numFmtId="0" fontId="36" fillId="9" borderId="7" xfId="0" applyFont="1" applyFill="1" applyBorder="1" applyAlignment="1">
      <alignment horizontal="center" vertical="center"/>
    </xf>
    <xf numFmtId="0" fontId="20" fillId="9" borderId="8" xfId="0" applyFont="1" applyFill="1" applyBorder="1" applyAlignment="1">
      <alignment horizontal="left" vertical="center"/>
    </xf>
    <xf numFmtId="0" fontId="20" fillId="9" borderId="13" xfId="0" applyFont="1" applyFill="1" applyBorder="1" applyAlignment="1">
      <alignment vertical="center"/>
    </xf>
    <xf numFmtId="37" fontId="20" fillId="9" borderId="13" xfId="0" applyNumberFormat="1" applyFont="1" applyFill="1" applyBorder="1" applyAlignment="1">
      <alignment horizontal="center" vertical="center"/>
    </xf>
    <xf numFmtId="0" fontId="20" fillId="9" borderId="13" xfId="0" applyFont="1" applyFill="1" applyBorder="1"/>
    <xf numFmtId="0" fontId="20" fillId="9" borderId="14" xfId="0" applyFont="1" applyFill="1" applyBorder="1"/>
    <xf numFmtId="0" fontId="20" fillId="9" borderId="7" xfId="0" applyFont="1" applyFill="1" applyBorder="1"/>
    <xf numFmtId="0" fontId="20" fillId="9" borderId="8" xfId="0" applyFont="1" applyFill="1" applyBorder="1"/>
    <xf numFmtId="0" fontId="10" fillId="0" borderId="1" xfId="0" applyFont="1" applyBorder="1" applyAlignment="1">
      <alignment horizontal="center" vertical="center"/>
    </xf>
    <xf numFmtId="0" fontId="10" fillId="0" borderId="26" xfId="0" applyFont="1" applyBorder="1" applyAlignment="1">
      <alignment horizontal="center" vertical="center"/>
    </xf>
    <xf numFmtId="0" fontId="10" fillId="0" borderId="30" xfId="0" applyFont="1" applyBorder="1" applyAlignment="1">
      <alignment horizontal="center" vertical="center"/>
    </xf>
    <xf numFmtId="0" fontId="43" fillId="0" borderId="0" xfId="6" applyFont="1" applyAlignment="1">
      <alignment vertical="center"/>
    </xf>
    <xf numFmtId="0" fontId="44" fillId="0" borderId="0" xfId="6" applyFont="1" applyAlignment="1">
      <alignment vertical="center"/>
    </xf>
    <xf numFmtId="0" fontId="41" fillId="0" borderId="7" xfId="6" applyFont="1" applyBorder="1" applyAlignment="1">
      <alignment vertical="center"/>
    </xf>
    <xf numFmtId="0" fontId="13" fillId="10" borderId="0" xfId="6" applyFill="1"/>
    <xf numFmtId="0" fontId="14" fillId="9" borderId="63" xfId="6" applyFont="1" applyFill="1" applyBorder="1" applyAlignment="1">
      <alignment vertical="center"/>
    </xf>
    <xf numFmtId="0" fontId="14" fillId="0" borderId="63" xfId="6" applyFont="1" applyBorder="1" applyAlignment="1">
      <alignment vertical="center"/>
    </xf>
    <xf numFmtId="0" fontId="41" fillId="0" borderId="64" xfId="6" applyFont="1" applyBorder="1" applyAlignment="1">
      <alignment vertical="center"/>
    </xf>
    <xf numFmtId="0" fontId="41" fillId="11" borderId="0" xfId="6" applyFont="1" applyFill="1" applyAlignment="1">
      <alignment vertical="center"/>
    </xf>
    <xf numFmtId="0" fontId="24" fillId="0" borderId="0" xfId="6" applyFont="1" applyAlignment="1">
      <alignment horizontal="right" vertical="center"/>
    </xf>
    <xf numFmtId="0" fontId="44" fillId="4" borderId="0" xfId="6" applyFont="1" applyFill="1" applyAlignment="1">
      <alignment vertical="center"/>
    </xf>
    <xf numFmtId="0" fontId="20" fillId="4" borderId="26" xfId="0" applyFont="1" applyFill="1" applyBorder="1" applyAlignment="1">
      <alignment horizontal="center" vertical="center"/>
    </xf>
    <xf numFmtId="37" fontId="20" fillId="4" borderId="26" xfId="0" applyNumberFormat="1" applyFont="1" applyFill="1" applyBorder="1" applyAlignment="1">
      <alignment horizontal="center" vertical="center"/>
    </xf>
    <xf numFmtId="0" fontId="45" fillId="9" borderId="0" xfId="6" applyFont="1" applyFill="1" applyAlignment="1">
      <alignment horizontal="left" vertical="center"/>
    </xf>
    <xf numFmtId="0" fontId="45" fillId="9" borderId="0" xfId="6" applyFont="1" applyFill="1" applyAlignment="1">
      <alignment vertical="center"/>
    </xf>
    <xf numFmtId="0" fontId="45" fillId="9" borderId="63" xfId="6" applyFont="1" applyFill="1" applyBorder="1" applyAlignment="1">
      <alignment vertical="center"/>
    </xf>
    <xf numFmtId="0" fontId="37" fillId="9" borderId="66" xfId="6" applyFont="1" applyFill="1" applyBorder="1" applyAlignment="1">
      <alignment horizontal="left" vertical="center"/>
    </xf>
    <xf numFmtId="0" fontId="14" fillId="9" borderId="66" xfId="6" applyFont="1" applyFill="1" applyBorder="1" applyAlignment="1">
      <alignment vertical="center"/>
    </xf>
    <xf numFmtId="0" fontId="36" fillId="9" borderId="66" xfId="6" applyFont="1" applyFill="1" applyBorder="1" applyAlignment="1">
      <alignment horizontal="center" vertical="center"/>
    </xf>
    <xf numFmtId="0" fontId="38" fillId="9" borderId="66" xfId="6" applyFont="1" applyFill="1" applyBorder="1" applyAlignment="1">
      <alignment vertical="center"/>
    </xf>
    <xf numFmtId="0" fontId="14" fillId="9" borderId="65" xfId="6" applyFont="1" applyFill="1" applyBorder="1" applyAlignment="1">
      <alignment vertical="center"/>
    </xf>
    <xf numFmtId="0" fontId="46" fillId="0" borderId="0" xfId="6" applyFont="1" applyAlignment="1">
      <alignment horizontal="center" vertical="center"/>
    </xf>
    <xf numFmtId="37" fontId="20" fillId="4" borderId="1" xfId="0" applyNumberFormat="1" applyFont="1" applyFill="1" applyBorder="1" applyAlignment="1">
      <alignment horizontal="center" vertical="center"/>
    </xf>
    <xf numFmtId="0" fontId="24" fillId="8" borderId="22" xfId="6" applyFont="1" applyFill="1" applyBorder="1" applyAlignment="1">
      <alignment horizontal="center" vertical="center" wrapText="1"/>
    </xf>
    <xf numFmtId="3" fontId="47" fillId="0" borderId="0" xfId="0" applyNumberFormat="1" applyFont="1" applyAlignment="1">
      <alignment vertical="center"/>
    </xf>
    <xf numFmtId="37" fontId="47" fillId="0" borderId="0" xfId="0" applyNumberFormat="1" applyFont="1" applyAlignment="1">
      <alignment vertical="center"/>
    </xf>
    <xf numFmtId="0" fontId="16" fillId="6" borderId="3" xfId="0" applyFont="1" applyFill="1" applyBorder="1" applyAlignment="1">
      <alignment horizontal="left" vertical="center"/>
    </xf>
    <xf numFmtId="0" fontId="5" fillId="6" borderId="0" xfId="0" applyFont="1" applyFill="1"/>
    <xf numFmtId="0" fontId="16" fillId="6" borderId="3" xfId="0" applyFont="1" applyFill="1" applyBorder="1"/>
    <xf numFmtId="0" fontId="17" fillId="6" borderId="3" xfId="0" applyFont="1" applyFill="1" applyBorder="1" applyAlignment="1">
      <alignment horizontal="right"/>
    </xf>
    <xf numFmtId="0" fontId="16" fillId="6" borderId="3" xfId="0" applyFont="1" applyFill="1" applyBorder="1" applyAlignment="1">
      <alignment horizontal="left"/>
    </xf>
    <xf numFmtId="0" fontId="16" fillId="6" borderId="4" xfId="0" applyFont="1" applyFill="1" applyBorder="1" applyAlignment="1">
      <alignment horizontal="left"/>
    </xf>
    <xf numFmtId="0" fontId="16" fillId="6" borderId="7" xfId="0" applyFont="1" applyFill="1" applyBorder="1" applyAlignment="1">
      <alignment horizontal="left" vertical="center"/>
    </xf>
    <xf numFmtId="0" fontId="16" fillId="6" borderId="7" xfId="0" applyFont="1" applyFill="1" applyBorder="1" applyAlignment="1">
      <alignment vertical="center"/>
    </xf>
    <xf numFmtId="0" fontId="16" fillId="6" borderId="7" xfId="0" applyFont="1" applyFill="1" applyBorder="1"/>
    <xf numFmtId="0" fontId="17" fillId="6" borderId="7" xfId="0" applyFont="1" applyFill="1" applyBorder="1" applyAlignment="1">
      <alignment horizontal="right"/>
    </xf>
    <xf numFmtId="0" fontId="16" fillId="6" borderId="7" xfId="0" applyFont="1" applyFill="1" applyBorder="1" applyAlignment="1">
      <alignment horizontal="center"/>
    </xf>
    <xf numFmtId="14" fontId="16" fillId="6" borderId="8" xfId="0" applyNumberFormat="1" applyFont="1" applyFill="1" applyBorder="1" applyAlignment="1">
      <alignment horizontal="left"/>
    </xf>
    <xf numFmtId="0" fontId="0" fillId="6" borderId="39" xfId="0" applyFill="1" applyBorder="1" applyAlignment="1">
      <alignment horizontal="left" indent="1"/>
    </xf>
    <xf numFmtId="0" fontId="0" fillId="6" borderId="42" xfId="0" applyFill="1" applyBorder="1" applyAlignment="1">
      <alignment horizontal="left" indent="1"/>
    </xf>
    <xf numFmtId="9" fontId="0" fillId="6" borderId="43" xfId="1" applyFont="1" applyFill="1" applyBorder="1" applyAlignment="1">
      <alignment horizontal="center"/>
    </xf>
    <xf numFmtId="9" fontId="0" fillId="6" borderId="46" xfId="1" applyFont="1" applyFill="1" applyBorder="1" applyAlignment="1">
      <alignment horizontal="center"/>
    </xf>
    <xf numFmtId="0" fontId="17" fillId="0" borderId="2" xfId="0" applyFont="1" applyBorder="1" applyAlignment="1">
      <alignment horizontal="left" vertical="center"/>
    </xf>
    <xf numFmtId="14" fontId="16" fillId="6" borderId="14" xfId="0" applyNumberFormat="1" applyFont="1" applyFill="1" applyBorder="1" applyAlignment="1">
      <alignment horizontal="left" vertical="center" indent="1"/>
    </xf>
    <xf numFmtId="164" fontId="34" fillId="0" borderId="0" xfId="6" applyNumberFormat="1" applyFont="1" applyAlignment="1">
      <alignment vertical="center"/>
    </xf>
    <xf numFmtId="0" fontId="24" fillId="8" borderId="23" xfId="6" applyFont="1" applyFill="1" applyBorder="1" applyAlignment="1">
      <alignment horizontal="center" vertical="center" wrapText="1"/>
    </xf>
    <xf numFmtId="49" fontId="48" fillId="6" borderId="33" xfId="6" applyNumberFormat="1" applyFont="1" applyFill="1" applyBorder="1" applyAlignment="1">
      <alignment vertical="center"/>
    </xf>
    <xf numFmtId="44" fontId="48" fillId="6" borderId="16" xfId="7" applyFont="1" applyFill="1" applyBorder="1" applyAlignment="1">
      <alignment vertical="center"/>
    </xf>
    <xf numFmtId="0" fontId="49" fillId="6" borderId="26" xfId="8" applyFont="1" applyFill="1" applyBorder="1" applyAlignment="1">
      <alignment vertical="center"/>
    </xf>
    <xf numFmtId="0" fontId="29" fillId="6" borderId="0" xfId="6" applyFont="1" applyFill="1" applyAlignment="1">
      <alignment horizontal="right" vertical="center"/>
    </xf>
    <xf numFmtId="0" fontId="33" fillId="6" borderId="0" xfId="8" applyFill="1" applyBorder="1" applyAlignment="1">
      <alignment vertical="center"/>
    </xf>
    <xf numFmtId="0" fontId="50" fillId="0" borderId="0" xfId="6" applyFont="1" applyAlignment="1">
      <alignment horizontal="left" vertical="center" indent="8"/>
    </xf>
    <xf numFmtId="0" fontId="4" fillId="0" borderId="0" xfId="6" applyFont="1" applyAlignment="1">
      <alignment horizontal="left" vertical="center" indent="8"/>
    </xf>
    <xf numFmtId="0" fontId="50" fillId="0" borderId="0" xfId="6" applyFont="1" applyAlignment="1">
      <alignment horizontal="left" vertical="center" wrapText="1" indent="8"/>
    </xf>
    <xf numFmtId="44" fontId="39" fillId="6" borderId="7" xfId="6" applyNumberFormat="1" applyFont="1" applyFill="1" applyBorder="1" applyAlignment="1">
      <alignment vertical="center"/>
    </xf>
    <xf numFmtId="0" fontId="51" fillId="0" borderId="0" xfId="0" applyFont="1"/>
    <xf numFmtId="14" fontId="0" fillId="6" borderId="42" xfId="0" applyNumberFormat="1" applyFill="1" applyBorder="1" applyAlignment="1">
      <alignment horizontal="left" inden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17" fillId="0" borderId="1" xfId="0" applyFont="1" applyBorder="1" applyAlignment="1">
      <alignment horizontal="center" vertical="center"/>
    </xf>
    <xf numFmtId="3" fontId="5" fillId="0" borderId="1" xfId="0" applyNumberFormat="1" applyFont="1" applyBorder="1" applyAlignment="1">
      <alignment horizontal="center" vertical="center"/>
    </xf>
    <xf numFmtId="2" fontId="5" fillId="0" borderId="1" xfId="0" applyNumberFormat="1" applyFont="1" applyBorder="1" applyAlignment="1">
      <alignment horizontal="center" vertical="center"/>
    </xf>
    <xf numFmtId="0" fontId="5" fillId="0" borderId="1" xfId="0" applyFont="1" applyBorder="1" applyAlignment="1">
      <alignment vertical="center"/>
    </xf>
    <xf numFmtId="0" fontId="5" fillId="0" borderId="1" xfId="0" applyFont="1" applyBorder="1"/>
    <xf numFmtId="8" fontId="53" fillId="8" borderId="1" xfId="0" applyNumberFormat="1" applyFont="1" applyFill="1" applyBorder="1" applyAlignment="1">
      <alignment horizontal="center" vertical="center" wrapText="1"/>
    </xf>
    <xf numFmtId="0" fontId="53" fillId="8" borderId="26" xfId="0" applyFont="1" applyFill="1" applyBorder="1" applyAlignment="1">
      <alignment vertical="center" wrapText="1"/>
    </xf>
    <xf numFmtId="0" fontId="52" fillId="8" borderId="25" xfId="0" applyFont="1" applyFill="1" applyBorder="1" applyAlignment="1">
      <alignment horizontal="center" vertical="center" wrapText="1"/>
    </xf>
    <xf numFmtId="168" fontId="39" fillId="6" borderId="0" xfId="6" applyNumberFormat="1" applyFont="1" applyFill="1" applyAlignment="1">
      <alignment vertical="center"/>
    </xf>
    <xf numFmtId="8" fontId="39" fillId="6" borderId="7" xfId="6" applyNumberFormat="1" applyFont="1" applyFill="1" applyBorder="1" applyAlignment="1">
      <alignment vertical="center"/>
    </xf>
    <xf numFmtId="14" fontId="16" fillId="8" borderId="14" xfId="0" applyNumberFormat="1" applyFont="1" applyFill="1" applyBorder="1" applyAlignment="1">
      <alignment horizontal="center" vertical="center"/>
    </xf>
    <xf numFmtId="14" fontId="0" fillId="0" borderId="45" xfId="0" applyNumberFormat="1" applyBorder="1" applyAlignment="1">
      <alignment horizontal="left" indent="1"/>
    </xf>
    <xf numFmtId="0" fontId="5" fillId="0" borderId="67" xfId="0" applyFont="1" applyBorder="1" applyAlignment="1">
      <alignment horizontal="left" vertical="center" wrapText="1"/>
    </xf>
    <xf numFmtId="49" fontId="54" fillId="0" borderId="1" xfId="0" applyNumberFormat="1" applyFont="1" applyBorder="1" applyAlignment="1" applyProtection="1">
      <alignment horizontal="left" vertical="center" wrapText="1"/>
      <protection locked="0"/>
    </xf>
    <xf numFmtId="0" fontId="5" fillId="0" borderId="68" xfId="0" applyFont="1" applyBorder="1" applyAlignment="1">
      <alignment horizontal="center" vertical="center" wrapText="1"/>
    </xf>
    <xf numFmtId="49" fontId="4" fillId="8" borderId="25" xfId="6" applyNumberFormat="1" applyFont="1" applyFill="1" applyBorder="1" applyAlignment="1">
      <alignment vertical="center"/>
    </xf>
  </cellXfs>
  <cellStyles count="10">
    <cellStyle name="Comma" xfId="9" builtinId="3"/>
    <cellStyle name="Comma 2" xfId="4" xr:uid="{99993171-F6D7-494B-9306-21B02AFE41FC}"/>
    <cellStyle name="Currency" xfId="5" builtinId="4"/>
    <cellStyle name="Currency 2" xfId="7" xr:uid="{BB513834-C309-41E7-8F3F-A13576E8A5FF}"/>
    <cellStyle name="Hyperlink" xfId="8" builtinId="8"/>
    <cellStyle name="Hyperlink 2" xfId="3" xr:uid="{3EE41270-76B1-493C-8427-D7F0595ABC30}"/>
    <cellStyle name="Normal" xfId="0" builtinId="0"/>
    <cellStyle name="Normal 2" xfId="2" xr:uid="{35498A1F-8BA8-4B22-9BA7-AC9E3F323D7E}"/>
    <cellStyle name="Normal 3" xfId="6" xr:uid="{D5DC3217-41F5-4A5A-A942-850929C526D4}"/>
    <cellStyle name="Percent" xfId="1" builtinId="5"/>
  </cellStyles>
  <dxfs count="1">
    <dxf>
      <font>
        <b/>
        <i val="0"/>
        <color rgb="FFC00000"/>
      </font>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47624</xdr:colOff>
      <xdr:row>24</xdr:row>
      <xdr:rowOff>0</xdr:rowOff>
    </xdr:from>
    <xdr:to>
      <xdr:col>17</xdr:col>
      <xdr:colOff>35717</xdr:colOff>
      <xdr:row>31</xdr:row>
      <xdr:rowOff>124035</xdr:rowOff>
    </xdr:to>
    <xdr:pic>
      <xdr:nvPicPr>
        <xdr:cNvPr id="3" name="Picture 2" descr="ICR summary of burden example">
          <a:extLst>
            <a:ext uri="{FF2B5EF4-FFF2-40B4-BE49-F238E27FC236}">
              <a16:creationId xmlns:a16="http://schemas.microsoft.com/office/drawing/2014/main" id="{9635829E-02D7-120D-D7AF-F9553BE6E048}"/>
            </a:ext>
          </a:extLst>
        </xdr:cNvPr>
        <xdr:cNvPicPr>
          <a:picLocks noChangeAspect="1"/>
        </xdr:cNvPicPr>
      </xdr:nvPicPr>
      <xdr:blipFill rotWithShape="1">
        <a:blip xmlns:r="http://schemas.openxmlformats.org/officeDocument/2006/relationships" r:embed="rId1"/>
        <a:srcRect r="73750"/>
        <a:stretch/>
      </xdr:blipFill>
      <xdr:spPr>
        <a:xfrm>
          <a:off x="17776030" y="4714875"/>
          <a:ext cx="4536281" cy="1505160"/>
        </a:xfrm>
        <a:prstGeom prst="rect">
          <a:avLst/>
        </a:prstGeom>
      </xdr:spPr>
    </xdr:pic>
    <xdr:clientData/>
  </xdr:twoCellAnchor>
  <xdr:twoCellAnchor>
    <xdr:from>
      <xdr:col>16</xdr:col>
      <xdr:colOff>2166938</xdr:colOff>
      <xdr:row>23</xdr:row>
      <xdr:rowOff>130969</xdr:rowOff>
    </xdr:from>
    <xdr:to>
      <xdr:col>16</xdr:col>
      <xdr:colOff>4119563</xdr:colOff>
      <xdr:row>32</xdr:row>
      <xdr:rowOff>142875</xdr:rowOff>
    </xdr:to>
    <xdr:sp macro="" textlink="">
      <xdr:nvSpPr>
        <xdr:cNvPr id="4" name="Rectangle 3" descr="rectangle ">
          <a:extLst>
            <a:ext uri="{FF2B5EF4-FFF2-40B4-BE49-F238E27FC236}">
              <a16:creationId xmlns:a16="http://schemas.microsoft.com/office/drawing/2014/main" id="{33A06B3F-F9B5-BD12-B151-DFB4EDCBB71F}"/>
            </a:ext>
          </a:extLst>
        </xdr:cNvPr>
        <xdr:cNvSpPr/>
      </xdr:nvSpPr>
      <xdr:spPr>
        <a:xfrm>
          <a:off x="20323969" y="4655344"/>
          <a:ext cx="1952625" cy="1774031"/>
        </a:xfrm>
        <a:prstGeom prst="rect">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47625</xdr:colOff>
      <xdr:row>9</xdr:row>
      <xdr:rowOff>107156</xdr:rowOff>
    </xdr:from>
    <xdr:to>
      <xdr:col>16</xdr:col>
      <xdr:colOff>2131219</xdr:colOff>
      <xdr:row>23</xdr:row>
      <xdr:rowOff>130968</xdr:rowOff>
    </xdr:to>
    <xdr:cxnSp macro="">
      <xdr:nvCxnSpPr>
        <xdr:cNvPr id="6" name="Straight Arrow Connector 5" descr="straight arrow point to data">
          <a:extLst>
            <a:ext uri="{FF2B5EF4-FFF2-40B4-BE49-F238E27FC236}">
              <a16:creationId xmlns:a16="http://schemas.microsoft.com/office/drawing/2014/main" id="{F7AF1599-F11A-92D3-BB8F-94F6E637121A}"/>
            </a:ext>
          </a:extLst>
        </xdr:cNvPr>
        <xdr:cNvCxnSpPr/>
      </xdr:nvCxnSpPr>
      <xdr:spPr>
        <a:xfrm flipH="1" flipV="1">
          <a:off x="16990219" y="2464594"/>
          <a:ext cx="2869406" cy="2809874"/>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323850</xdr:colOff>
      <xdr:row>22</xdr:row>
      <xdr:rowOff>-1</xdr:rowOff>
    </xdr:from>
    <xdr:to>
      <xdr:col>3</xdr:col>
      <xdr:colOff>723900</xdr:colOff>
      <xdr:row>28</xdr:row>
      <xdr:rowOff>22411</xdr:rowOff>
    </xdr:to>
    <xdr:sp macro="" textlink="">
      <xdr:nvSpPr>
        <xdr:cNvPr id="3" name="Left Brace 2">
          <a:extLst>
            <a:ext uri="{FF2B5EF4-FFF2-40B4-BE49-F238E27FC236}">
              <a16:creationId xmlns:a16="http://schemas.microsoft.com/office/drawing/2014/main" id="{5E447E47-8D4B-4A2B-3418-C16E9A251340}"/>
            </a:ext>
            <a:ext uri="{C183D7F6-B498-43B3-948B-1728B52AA6E4}">
              <adec:decorative xmlns:adec="http://schemas.microsoft.com/office/drawing/2017/decorative" val="1"/>
            </a:ext>
          </a:extLst>
        </xdr:cNvPr>
        <xdr:cNvSpPr/>
      </xdr:nvSpPr>
      <xdr:spPr>
        <a:xfrm>
          <a:off x="3842497" y="4616823"/>
          <a:ext cx="400050" cy="1389529"/>
        </a:xfrm>
        <a:prstGeom prst="lef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bls.gov/oes/current/oes_nat.htm"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B68C-3DFE-48A8-ACF7-98ABE9E8EF80}">
  <dimension ref="A1:N49"/>
  <sheetViews>
    <sheetView tabSelected="1" zoomScale="85" zoomScaleNormal="85" zoomScaleSheetLayoutView="100" workbookViewId="0">
      <selection activeCell="H14" sqref="H14"/>
    </sheetView>
  </sheetViews>
  <sheetFormatPr defaultRowHeight="15" x14ac:dyDescent="0.25"/>
  <cols>
    <col min="1" max="1" width="40.7109375" style="103" customWidth="1"/>
    <col min="2" max="2" width="21.7109375" style="103" customWidth="1"/>
    <col min="3" max="4" width="12.7109375" style="119" customWidth="1"/>
    <col min="5" max="8" width="5.7109375" style="103" customWidth="1"/>
    <col min="9" max="12" width="15.7109375" style="104" customWidth="1"/>
  </cols>
  <sheetData>
    <row r="1" spans="1:14" ht="24" customHeight="1" thickBot="1" x14ac:dyDescent="0.3">
      <c r="A1" s="117" t="s">
        <v>48</v>
      </c>
      <c r="B1" s="125" t="s">
        <v>130</v>
      </c>
      <c r="C1" s="30"/>
      <c r="D1" s="30"/>
      <c r="E1" s="30"/>
      <c r="F1" s="30"/>
      <c r="G1" s="30"/>
      <c r="H1" s="30"/>
      <c r="I1" s="30"/>
      <c r="J1" s="31"/>
      <c r="K1" s="118" t="s">
        <v>3</v>
      </c>
      <c r="L1" s="309">
        <v>46239</v>
      </c>
    </row>
    <row r="2" spans="1:14" ht="45" customHeight="1" x14ac:dyDescent="0.25">
      <c r="A2" s="113" t="s">
        <v>26</v>
      </c>
      <c r="B2" s="292" t="s">
        <v>131</v>
      </c>
      <c r="C2" s="293"/>
      <c r="D2" s="294"/>
      <c r="E2" s="294"/>
      <c r="F2" s="294"/>
      <c r="G2" s="294"/>
      <c r="H2" s="294"/>
      <c r="I2" s="295"/>
      <c r="J2" s="296"/>
      <c r="K2" s="295"/>
      <c r="L2" s="297"/>
      <c r="N2" s="116"/>
    </row>
    <row r="3" spans="1:14" ht="36" customHeight="1" thickBot="1" x14ac:dyDescent="0.3">
      <c r="A3" s="114" t="s">
        <v>70</v>
      </c>
      <c r="B3" s="298"/>
      <c r="C3" s="299"/>
      <c r="D3" s="300"/>
      <c r="E3" s="300"/>
      <c r="F3" s="300"/>
      <c r="G3" s="300"/>
      <c r="H3" s="300"/>
      <c r="I3" s="301"/>
      <c r="J3" s="302"/>
      <c r="K3" s="301"/>
      <c r="L3" s="303"/>
    </row>
    <row r="4" spans="1:14" ht="21" customHeight="1" thickBot="1" x14ac:dyDescent="0.3">
      <c r="A4" s="48" t="s">
        <v>71</v>
      </c>
      <c r="B4" s="49"/>
      <c r="C4" s="50"/>
      <c r="D4" s="50"/>
      <c r="E4" s="51"/>
      <c r="F4" s="51"/>
      <c r="G4" s="51"/>
      <c r="H4" s="51"/>
      <c r="I4" s="51"/>
      <c r="J4" s="52"/>
      <c r="K4" s="53" t="s">
        <v>49</v>
      </c>
      <c r="L4" s="54"/>
      <c r="N4" s="116"/>
    </row>
    <row r="5" spans="1:14" x14ac:dyDescent="0.25">
      <c r="A5" s="33" t="s">
        <v>0</v>
      </c>
      <c r="B5" s="304" t="s">
        <v>132</v>
      </c>
      <c r="C5" s="23"/>
      <c r="D5" s="23"/>
      <c r="E5" s="23"/>
      <c r="F5" s="27"/>
      <c r="G5" s="27"/>
      <c r="H5" s="27"/>
      <c r="I5" s="28"/>
      <c r="J5" s="13"/>
      <c r="K5" s="14" t="s">
        <v>65</v>
      </c>
      <c r="L5" s="15">
        <f>SUMIF(G14:G41,"*X*",I14:I41)</f>
        <v>74</v>
      </c>
      <c r="N5" s="75"/>
    </row>
    <row r="6" spans="1:14" x14ac:dyDescent="0.25">
      <c r="A6" s="32" t="s">
        <v>1</v>
      </c>
      <c r="B6" s="305" t="s">
        <v>133</v>
      </c>
      <c r="C6" s="24"/>
      <c r="D6" s="24"/>
      <c r="E6" s="24"/>
      <c r="F6" s="24"/>
      <c r="G6" s="24"/>
      <c r="H6" s="24"/>
      <c r="I6" s="26"/>
      <c r="J6" s="16"/>
      <c r="K6" s="17" t="s">
        <v>15</v>
      </c>
      <c r="L6" s="18">
        <f>SUM(J14:J41)</f>
        <v>78</v>
      </c>
    </row>
    <row r="7" spans="1:14" x14ac:dyDescent="0.25">
      <c r="A7" s="32" t="s">
        <v>2</v>
      </c>
      <c r="B7" s="305" t="s">
        <v>134</v>
      </c>
      <c r="C7" s="24"/>
      <c r="D7" s="24"/>
      <c r="E7" s="24"/>
      <c r="F7" s="24"/>
      <c r="G7" s="24"/>
      <c r="H7" s="24"/>
      <c r="I7" s="26"/>
      <c r="J7" s="16"/>
      <c r="K7" s="17" t="s">
        <v>16</v>
      </c>
      <c r="L7" s="306">
        <v>1</v>
      </c>
    </row>
    <row r="8" spans="1:14" x14ac:dyDescent="0.25">
      <c r="A8" s="32" t="s">
        <v>3</v>
      </c>
      <c r="B8" s="322">
        <f>L1</f>
        <v>46239</v>
      </c>
      <c r="C8" s="24"/>
      <c r="D8" s="24"/>
      <c r="E8" s="24"/>
      <c r="F8" s="24"/>
      <c r="G8" s="24"/>
      <c r="H8" s="24"/>
      <c r="I8" s="26"/>
      <c r="J8" s="16"/>
      <c r="K8" s="17" t="s">
        <v>17</v>
      </c>
      <c r="L8" s="19">
        <f>L6/L5</f>
        <v>1.0540540540540539</v>
      </c>
    </row>
    <row r="9" spans="1:14" x14ac:dyDescent="0.25">
      <c r="A9" s="32" t="s">
        <v>4</v>
      </c>
      <c r="B9" s="44" t="s">
        <v>135</v>
      </c>
      <c r="C9" s="24"/>
      <c r="D9" s="24"/>
      <c r="E9" s="24"/>
      <c r="F9" s="24"/>
      <c r="G9" s="24"/>
      <c r="H9" s="24"/>
      <c r="I9" s="26"/>
      <c r="J9" s="16"/>
      <c r="K9" s="17" t="s">
        <v>18</v>
      </c>
      <c r="L9" s="18">
        <f>SUM(L14:L41)</f>
        <v>139</v>
      </c>
    </row>
    <row r="10" spans="1:14" x14ac:dyDescent="0.25">
      <c r="A10" s="32" t="s">
        <v>5</v>
      </c>
      <c r="B10" s="44" t="s">
        <v>136</v>
      </c>
      <c r="C10" s="24"/>
      <c r="D10" s="24"/>
      <c r="E10" s="24"/>
      <c r="F10" s="24"/>
      <c r="G10" s="24"/>
      <c r="H10" s="24"/>
      <c r="I10" s="26"/>
      <c r="J10" s="16"/>
      <c r="K10" s="17" t="s">
        <v>19</v>
      </c>
      <c r="L10" s="20">
        <f>L9/L6</f>
        <v>1.7820512820512822</v>
      </c>
    </row>
    <row r="11" spans="1:14" ht="15.75" thickBot="1" x14ac:dyDescent="0.3">
      <c r="A11" s="34" t="s">
        <v>6</v>
      </c>
      <c r="B11" s="337" t="s">
        <v>137</v>
      </c>
      <c r="C11" s="25"/>
      <c r="D11" s="25"/>
      <c r="E11" s="25"/>
      <c r="F11" s="25"/>
      <c r="G11" s="25"/>
      <c r="H11" s="25"/>
      <c r="I11" s="29"/>
      <c r="J11" s="21"/>
      <c r="K11" s="22" t="s">
        <v>20</v>
      </c>
      <c r="L11" s="306">
        <v>1</v>
      </c>
    </row>
    <row r="12" spans="1:14" ht="21" customHeight="1" thickBot="1" x14ac:dyDescent="0.3">
      <c r="A12" s="55" t="s">
        <v>25</v>
      </c>
      <c r="B12" s="56"/>
      <c r="C12" s="56"/>
      <c r="D12" s="56"/>
      <c r="E12" s="56"/>
      <c r="F12" s="56"/>
      <c r="G12" s="56"/>
      <c r="H12" s="56"/>
      <c r="I12" s="57"/>
      <c r="J12" s="57"/>
      <c r="K12" s="57"/>
      <c r="L12" s="58"/>
    </row>
    <row r="13" spans="1:14" ht="107.25" customHeight="1" thickBot="1" x14ac:dyDescent="0.3">
      <c r="A13" s="7" t="s">
        <v>7</v>
      </c>
      <c r="B13" s="7" t="s">
        <v>8</v>
      </c>
      <c r="C13" s="7" t="s">
        <v>13</v>
      </c>
      <c r="D13" s="7" t="s">
        <v>14</v>
      </c>
      <c r="E13" s="8" t="s">
        <v>9</v>
      </c>
      <c r="F13" s="8" t="s">
        <v>12</v>
      </c>
      <c r="G13" s="8" t="s">
        <v>11</v>
      </c>
      <c r="H13" s="8" t="s">
        <v>10</v>
      </c>
      <c r="I13" s="120" t="s">
        <v>24</v>
      </c>
      <c r="J13" s="7" t="s">
        <v>21</v>
      </c>
      <c r="K13" s="120" t="s">
        <v>22</v>
      </c>
      <c r="L13" s="7" t="s">
        <v>23</v>
      </c>
      <c r="M13" s="2"/>
    </row>
    <row r="14" spans="1:14" ht="39.950000000000003" customHeight="1" x14ac:dyDescent="0.25">
      <c r="A14" s="61" t="s">
        <v>138</v>
      </c>
      <c r="B14" s="61" t="s">
        <v>139</v>
      </c>
      <c r="C14" s="62" t="s">
        <v>140</v>
      </c>
      <c r="D14" s="5" t="s">
        <v>141</v>
      </c>
      <c r="E14" s="3" t="s">
        <v>142</v>
      </c>
      <c r="F14" s="3" t="s">
        <v>143</v>
      </c>
      <c r="G14" s="193" t="s">
        <v>144</v>
      </c>
      <c r="H14" s="3" t="s">
        <v>145</v>
      </c>
      <c r="I14" s="4">
        <v>19</v>
      </c>
      <c r="J14" s="4">
        <v>19</v>
      </c>
      <c r="K14" s="64">
        <v>3.5</v>
      </c>
      <c r="L14" s="6">
        <f t="shared" ref="L14:L23" si="0">ROUNDUP(J14*K14,0)</f>
        <v>67</v>
      </c>
    </row>
    <row r="15" spans="1:14" ht="39.950000000000003" customHeight="1" x14ac:dyDescent="0.25">
      <c r="A15" s="61" t="s">
        <v>146</v>
      </c>
      <c r="B15" s="338" t="s">
        <v>147</v>
      </c>
      <c r="C15" s="62" t="s">
        <v>140</v>
      </c>
      <c r="D15" s="5" t="s">
        <v>141</v>
      </c>
      <c r="E15" s="3" t="s">
        <v>142</v>
      </c>
      <c r="F15" s="3" t="s">
        <v>148</v>
      </c>
      <c r="G15" s="193" t="s">
        <v>144</v>
      </c>
      <c r="H15" s="3" t="s">
        <v>145</v>
      </c>
      <c r="I15" s="4">
        <v>6</v>
      </c>
      <c r="J15" s="4">
        <v>6</v>
      </c>
      <c r="K15" s="64">
        <v>1</v>
      </c>
      <c r="L15" s="6">
        <f t="shared" si="0"/>
        <v>6</v>
      </c>
    </row>
    <row r="16" spans="1:14" ht="39.950000000000003" customHeight="1" x14ac:dyDescent="0.25">
      <c r="A16" s="61" t="s">
        <v>149</v>
      </c>
      <c r="B16" s="339" t="s">
        <v>150</v>
      </c>
      <c r="C16" s="340" t="s">
        <v>140</v>
      </c>
      <c r="D16" s="5" t="s">
        <v>141</v>
      </c>
      <c r="E16" s="3" t="s">
        <v>142</v>
      </c>
      <c r="F16" s="3" t="s">
        <v>148</v>
      </c>
      <c r="G16" s="193"/>
      <c r="H16" s="3" t="s">
        <v>145</v>
      </c>
      <c r="I16" s="4">
        <v>1</v>
      </c>
      <c r="J16" s="4">
        <v>1</v>
      </c>
      <c r="K16" s="64">
        <v>0.5</v>
      </c>
      <c r="L16" s="6">
        <f t="shared" si="0"/>
        <v>1</v>
      </c>
    </row>
    <row r="17" spans="1:12" ht="39.950000000000003" customHeight="1" x14ac:dyDescent="0.25">
      <c r="A17" s="61" t="s">
        <v>149</v>
      </c>
      <c r="B17" s="339" t="s">
        <v>150</v>
      </c>
      <c r="C17" s="340" t="s">
        <v>140</v>
      </c>
      <c r="D17" s="5" t="s">
        <v>141</v>
      </c>
      <c r="E17" s="3" t="s">
        <v>142</v>
      </c>
      <c r="F17" s="3" t="s">
        <v>143</v>
      </c>
      <c r="G17" s="193"/>
      <c r="H17" s="3" t="s">
        <v>145</v>
      </c>
      <c r="I17" s="4">
        <v>1</v>
      </c>
      <c r="J17" s="4">
        <v>1</v>
      </c>
      <c r="K17" s="64">
        <v>0.5</v>
      </c>
      <c r="L17" s="6">
        <f t="shared" si="0"/>
        <v>1</v>
      </c>
    </row>
    <row r="18" spans="1:12" ht="39.950000000000003" customHeight="1" x14ac:dyDescent="0.25">
      <c r="A18" s="61" t="s">
        <v>151</v>
      </c>
      <c r="B18" s="339" t="s">
        <v>152</v>
      </c>
      <c r="C18" s="340" t="s">
        <v>140</v>
      </c>
      <c r="D18" s="5" t="s">
        <v>141</v>
      </c>
      <c r="E18" s="3" t="s">
        <v>142</v>
      </c>
      <c r="F18" s="3" t="s">
        <v>148</v>
      </c>
      <c r="G18" s="193"/>
      <c r="H18" s="3" t="s">
        <v>145</v>
      </c>
      <c r="I18" s="4">
        <v>1</v>
      </c>
      <c r="J18" s="4">
        <v>1</v>
      </c>
      <c r="K18" s="64">
        <v>0.5</v>
      </c>
      <c r="L18" s="6">
        <f t="shared" si="0"/>
        <v>1</v>
      </c>
    </row>
    <row r="19" spans="1:12" ht="39.950000000000003" customHeight="1" x14ac:dyDescent="0.25">
      <c r="A19" s="61" t="s">
        <v>153</v>
      </c>
      <c r="B19" s="339" t="s">
        <v>152</v>
      </c>
      <c r="C19" s="340" t="s">
        <v>140</v>
      </c>
      <c r="D19" s="5" t="s">
        <v>141</v>
      </c>
      <c r="E19" s="3" t="s">
        <v>142</v>
      </c>
      <c r="F19" s="3" t="s">
        <v>143</v>
      </c>
      <c r="G19" s="193"/>
      <c r="H19" s="3" t="s">
        <v>145</v>
      </c>
      <c r="I19" s="4">
        <v>1</v>
      </c>
      <c r="J19" s="4">
        <v>1</v>
      </c>
      <c r="K19" s="64">
        <v>0.5</v>
      </c>
      <c r="L19" s="6">
        <f t="shared" si="0"/>
        <v>1</v>
      </c>
    </row>
    <row r="20" spans="1:12" ht="39.950000000000003" customHeight="1" x14ac:dyDescent="0.25">
      <c r="A20" s="61" t="s">
        <v>154</v>
      </c>
      <c r="B20" s="339" t="s">
        <v>155</v>
      </c>
      <c r="C20" s="340" t="s">
        <v>140</v>
      </c>
      <c r="D20" s="5" t="s">
        <v>141</v>
      </c>
      <c r="E20" s="3" t="s">
        <v>142</v>
      </c>
      <c r="F20" s="3" t="s">
        <v>148</v>
      </c>
      <c r="G20" s="193" t="s">
        <v>144</v>
      </c>
      <c r="H20" s="3" t="s">
        <v>156</v>
      </c>
      <c r="I20" s="4">
        <v>1</v>
      </c>
      <c r="J20" s="4">
        <v>1</v>
      </c>
      <c r="K20" s="64">
        <v>0.02</v>
      </c>
      <c r="L20" s="6">
        <f t="shared" si="0"/>
        <v>1</v>
      </c>
    </row>
    <row r="21" spans="1:12" ht="39.950000000000003" customHeight="1" x14ac:dyDescent="0.25">
      <c r="A21" s="61" t="s">
        <v>154</v>
      </c>
      <c r="B21" s="339" t="s">
        <v>155</v>
      </c>
      <c r="C21" s="340" t="s">
        <v>140</v>
      </c>
      <c r="D21" s="5" t="s">
        <v>141</v>
      </c>
      <c r="E21" s="3" t="s">
        <v>142</v>
      </c>
      <c r="F21" s="3" t="s">
        <v>143</v>
      </c>
      <c r="G21" s="193" t="s">
        <v>144</v>
      </c>
      <c r="H21" s="3" t="s">
        <v>156</v>
      </c>
      <c r="I21" s="4">
        <v>1</v>
      </c>
      <c r="J21" s="4">
        <v>1</v>
      </c>
      <c r="K21" s="64">
        <v>0.02</v>
      </c>
      <c r="L21" s="6">
        <f t="shared" si="0"/>
        <v>1</v>
      </c>
    </row>
    <row r="22" spans="1:12" ht="39.950000000000003" customHeight="1" x14ac:dyDescent="0.25">
      <c r="A22" s="61" t="s">
        <v>157</v>
      </c>
      <c r="B22" s="60"/>
      <c r="C22" s="62" t="s">
        <v>158</v>
      </c>
      <c r="D22" s="5" t="s">
        <v>141</v>
      </c>
      <c r="E22" s="3" t="s">
        <v>142</v>
      </c>
      <c r="F22" s="3" t="s">
        <v>148</v>
      </c>
      <c r="G22" s="193" t="s">
        <v>144</v>
      </c>
      <c r="H22" s="3" t="s">
        <v>145</v>
      </c>
      <c r="I22" s="4">
        <v>25</v>
      </c>
      <c r="J22" s="4">
        <v>25</v>
      </c>
      <c r="K22" s="64">
        <v>1.25</v>
      </c>
      <c r="L22" s="6">
        <f t="shared" si="0"/>
        <v>32</v>
      </c>
    </row>
    <row r="23" spans="1:12" ht="39.950000000000003" customHeight="1" x14ac:dyDescent="0.25">
      <c r="A23" s="61" t="s">
        <v>159</v>
      </c>
      <c r="B23" s="62"/>
      <c r="C23" s="62" t="s">
        <v>158</v>
      </c>
      <c r="D23" s="5" t="s">
        <v>141</v>
      </c>
      <c r="E23" s="3" t="s">
        <v>142</v>
      </c>
      <c r="F23" s="3" t="s">
        <v>143</v>
      </c>
      <c r="G23" s="193" t="s">
        <v>144</v>
      </c>
      <c r="H23" s="3" t="s">
        <v>145</v>
      </c>
      <c r="I23" s="4">
        <v>22</v>
      </c>
      <c r="J23" s="4">
        <v>22</v>
      </c>
      <c r="K23" s="64">
        <v>1.25</v>
      </c>
      <c r="L23" s="6">
        <f t="shared" si="0"/>
        <v>28</v>
      </c>
    </row>
    <row r="24" spans="1:12" ht="39.950000000000003" customHeight="1" x14ac:dyDescent="0.25">
      <c r="A24" s="61"/>
      <c r="B24" s="62"/>
      <c r="C24" s="62"/>
      <c r="D24" s="5"/>
      <c r="E24" s="3"/>
      <c r="F24" s="3"/>
      <c r="G24" s="193"/>
      <c r="H24" s="3"/>
      <c r="I24" s="4"/>
      <c r="J24" s="4"/>
      <c r="K24" s="64"/>
      <c r="L24" s="6">
        <f t="shared" ref="L21:L26" si="1">ROUNDUP(J24*K24,0)</f>
        <v>0</v>
      </c>
    </row>
    <row r="25" spans="1:12" ht="39.950000000000003" customHeight="1" x14ac:dyDescent="0.25">
      <c r="A25" s="61"/>
      <c r="B25" s="62"/>
      <c r="C25" s="62"/>
      <c r="D25" s="5"/>
      <c r="E25" s="3"/>
      <c r="F25" s="3"/>
      <c r="G25" s="193"/>
      <c r="H25" s="3"/>
      <c r="I25" s="4"/>
      <c r="J25" s="4"/>
      <c r="K25" s="64"/>
      <c r="L25" s="6">
        <f t="shared" si="1"/>
        <v>0</v>
      </c>
    </row>
    <row r="26" spans="1:12" ht="39.950000000000003" customHeight="1" x14ac:dyDescent="0.25">
      <c r="A26" s="61"/>
      <c r="B26" s="62"/>
      <c r="C26" s="62"/>
      <c r="D26" s="5"/>
      <c r="E26" s="3"/>
      <c r="F26" s="3"/>
      <c r="G26" s="193"/>
      <c r="H26" s="3"/>
      <c r="I26" s="4"/>
      <c r="J26" s="4"/>
      <c r="K26" s="64"/>
      <c r="L26" s="6">
        <f t="shared" si="1"/>
        <v>0</v>
      </c>
    </row>
    <row r="27" spans="1:12" ht="39.950000000000003" customHeight="1" x14ac:dyDescent="0.25">
      <c r="A27" s="61"/>
      <c r="B27" s="62"/>
      <c r="C27" s="62"/>
      <c r="D27" s="5"/>
      <c r="E27" s="3"/>
      <c r="F27" s="3"/>
      <c r="G27" s="193"/>
      <c r="H27" s="3"/>
      <c r="I27" s="4"/>
      <c r="J27" s="4"/>
      <c r="K27" s="64"/>
      <c r="L27" s="6">
        <f t="shared" ref="L27:L48" si="2">ROUNDUP(J27*K27,0)</f>
        <v>0</v>
      </c>
    </row>
    <row r="28" spans="1:12" ht="39.950000000000003" customHeight="1" x14ac:dyDescent="0.25">
      <c r="A28" s="61"/>
      <c r="B28" s="62"/>
      <c r="C28" s="62"/>
      <c r="D28" s="5"/>
      <c r="E28" s="3"/>
      <c r="F28" s="3"/>
      <c r="G28" s="193"/>
      <c r="H28" s="3"/>
      <c r="I28" s="4"/>
      <c r="J28" s="4"/>
      <c r="K28" s="64"/>
      <c r="L28" s="6">
        <f t="shared" si="2"/>
        <v>0</v>
      </c>
    </row>
    <row r="29" spans="1:12" ht="39.950000000000003" customHeight="1" x14ac:dyDescent="0.25">
      <c r="A29" s="61"/>
      <c r="B29" s="62"/>
      <c r="C29" s="62"/>
      <c r="D29" s="5"/>
      <c r="E29" s="3"/>
      <c r="F29" s="3"/>
      <c r="G29" s="193"/>
      <c r="H29" s="3"/>
      <c r="I29" s="4"/>
      <c r="J29" s="4"/>
      <c r="K29" s="64"/>
      <c r="L29" s="6">
        <f t="shared" si="2"/>
        <v>0</v>
      </c>
    </row>
    <row r="30" spans="1:12" ht="39.950000000000003" customHeight="1" x14ac:dyDescent="0.25">
      <c r="A30" s="61"/>
      <c r="B30" s="62"/>
      <c r="C30" s="62"/>
      <c r="D30" s="5"/>
      <c r="E30" s="3"/>
      <c r="F30" s="3"/>
      <c r="G30" s="193"/>
      <c r="H30" s="3"/>
      <c r="I30" s="4"/>
      <c r="J30" s="4"/>
      <c r="K30" s="64"/>
      <c r="L30" s="6">
        <f t="shared" si="2"/>
        <v>0</v>
      </c>
    </row>
    <row r="31" spans="1:12" ht="39.950000000000003" customHeight="1" x14ac:dyDescent="0.25">
      <c r="A31" s="61"/>
      <c r="B31" s="62"/>
      <c r="C31" s="62"/>
      <c r="D31" s="5"/>
      <c r="E31" s="3"/>
      <c r="F31" s="3"/>
      <c r="G31" s="193"/>
      <c r="H31" s="3"/>
      <c r="I31" s="4"/>
      <c r="J31" s="4"/>
      <c r="K31" s="64"/>
      <c r="L31" s="6">
        <f t="shared" si="2"/>
        <v>0</v>
      </c>
    </row>
    <row r="32" spans="1:12" ht="39.950000000000003" customHeight="1" x14ac:dyDescent="0.25">
      <c r="A32" s="61"/>
      <c r="B32" s="62"/>
      <c r="C32" s="62"/>
      <c r="D32" s="5"/>
      <c r="E32" s="3"/>
      <c r="F32" s="3"/>
      <c r="G32" s="193"/>
      <c r="H32" s="3"/>
      <c r="I32" s="4"/>
      <c r="J32" s="4"/>
      <c r="K32" s="64"/>
      <c r="L32" s="6">
        <f t="shared" si="2"/>
        <v>0</v>
      </c>
    </row>
    <row r="33" spans="1:12" ht="39.950000000000003" customHeight="1" x14ac:dyDescent="0.25">
      <c r="A33" s="61"/>
      <c r="B33" s="62"/>
      <c r="C33" s="62"/>
      <c r="D33" s="5"/>
      <c r="E33" s="3"/>
      <c r="F33" s="3"/>
      <c r="G33" s="193"/>
      <c r="H33" s="3"/>
      <c r="I33" s="4"/>
      <c r="J33" s="4"/>
      <c r="K33" s="64"/>
      <c r="L33" s="6">
        <f t="shared" si="2"/>
        <v>0</v>
      </c>
    </row>
    <row r="34" spans="1:12" ht="39.950000000000003" customHeight="1" x14ac:dyDescent="0.25">
      <c r="A34" s="61"/>
      <c r="B34" s="62"/>
      <c r="C34" s="62"/>
      <c r="D34" s="5"/>
      <c r="E34" s="3"/>
      <c r="F34" s="3"/>
      <c r="G34" s="193"/>
      <c r="H34" s="3"/>
      <c r="I34" s="4"/>
      <c r="J34" s="4"/>
      <c r="K34" s="64"/>
      <c r="L34" s="6">
        <f t="shared" si="2"/>
        <v>0</v>
      </c>
    </row>
    <row r="35" spans="1:12" ht="39.950000000000003" customHeight="1" x14ac:dyDescent="0.25">
      <c r="A35" s="61"/>
      <c r="B35" s="62"/>
      <c r="C35" s="62"/>
      <c r="D35" s="5"/>
      <c r="E35" s="3"/>
      <c r="F35" s="3"/>
      <c r="G35" s="193"/>
      <c r="H35" s="3"/>
      <c r="I35" s="4"/>
      <c r="J35" s="4"/>
      <c r="K35" s="64"/>
      <c r="L35" s="6">
        <f t="shared" si="2"/>
        <v>0</v>
      </c>
    </row>
    <row r="36" spans="1:12" ht="39.950000000000003" customHeight="1" x14ac:dyDescent="0.25">
      <c r="A36" s="61"/>
      <c r="B36" s="62"/>
      <c r="C36" s="62"/>
      <c r="D36" s="5"/>
      <c r="E36" s="3"/>
      <c r="F36" s="3"/>
      <c r="G36" s="193"/>
      <c r="H36" s="3"/>
      <c r="I36" s="4"/>
      <c r="J36" s="4"/>
      <c r="K36" s="64"/>
      <c r="L36" s="6">
        <f t="shared" si="2"/>
        <v>0</v>
      </c>
    </row>
    <row r="37" spans="1:12" ht="39.950000000000003" customHeight="1" x14ac:dyDescent="0.25">
      <c r="A37" s="61"/>
      <c r="B37" s="62"/>
      <c r="C37" s="62"/>
      <c r="D37" s="5"/>
      <c r="E37" s="3"/>
      <c r="F37" s="3"/>
      <c r="G37" s="193"/>
      <c r="H37" s="3"/>
      <c r="I37" s="4"/>
      <c r="J37" s="4"/>
      <c r="K37" s="64"/>
      <c r="L37" s="6">
        <f t="shared" si="2"/>
        <v>0</v>
      </c>
    </row>
    <row r="38" spans="1:12" ht="39.950000000000003" customHeight="1" x14ac:dyDescent="0.25">
      <c r="A38" s="61"/>
      <c r="B38" s="62"/>
      <c r="C38" s="62"/>
      <c r="D38" s="5"/>
      <c r="E38" s="3"/>
      <c r="F38" s="3"/>
      <c r="G38" s="193"/>
      <c r="H38" s="3"/>
      <c r="I38" s="4"/>
      <c r="J38" s="4"/>
      <c r="K38" s="64"/>
      <c r="L38" s="6">
        <f t="shared" si="2"/>
        <v>0</v>
      </c>
    </row>
    <row r="39" spans="1:12" ht="39.950000000000003" customHeight="1" x14ac:dyDescent="0.25">
      <c r="A39" s="61"/>
      <c r="B39" s="62"/>
      <c r="C39" s="62"/>
      <c r="D39" s="5"/>
      <c r="E39" s="3"/>
      <c r="F39" s="3"/>
      <c r="G39" s="193"/>
      <c r="H39" s="3"/>
      <c r="I39" s="4"/>
      <c r="J39" s="4"/>
      <c r="K39" s="64"/>
      <c r="L39" s="6">
        <f t="shared" si="2"/>
        <v>0</v>
      </c>
    </row>
    <row r="40" spans="1:12" ht="39.950000000000003" customHeight="1" x14ac:dyDescent="0.25">
      <c r="A40" s="61"/>
      <c r="B40" s="62"/>
      <c r="C40" s="62"/>
      <c r="D40" s="5"/>
      <c r="E40" s="3"/>
      <c r="F40" s="3"/>
      <c r="G40" s="193"/>
      <c r="H40" s="3"/>
      <c r="I40" s="4"/>
      <c r="J40" s="4"/>
      <c r="K40" s="64"/>
      <c r="L40" s="6">
        <f t="shared" si="2"/>
        <v>0</v>
      </c>
    </row>
    <row r="41" spans="1:12" ht="39.950000000000003" customHeight="1" x14ac:dyDescent="0.25">
      <c r="A41" s="61"/>
      <c r="B41" s="62"/>
      <c r="C41" s="62"/>
      <c r="D41" s="5"/>
      <c r="E41" s="3"/>
      <c r="F41" s="3"/>
      <c r="G41" s="193"/>
      <c r="H41" s="3"/>
      <c r="I41" s="4"/>
      <c r="J41" s="4"/>
      <c r="K41" s="64"/>
      <c r="L41" s="6">
        <f t="shared" si="2"/>
        <v>0</v>
      </c>
    </row>
    <row r="42" spans="1:12" ht="39.950000000000003" customHeight="1" x14ac:dyDescent="0.25">
      <c r="A42" s="61"/>
      <c r="B42" s="62"/>
      <c r="C42" s="62"/>
      <c r="D42" s="5"/>
      <c r="E42" s="3"/>
      <c r="F42" s="3"/>
      <c r="G42" s="193"/>
      <c r="H42" s="3"/>
      <c r="I42" s="4"/>
      <c r="J42" s="4"/>
      <c r="K42" s="64"/>
      <c r="L42" s="6">
        <f t="shared" si="2"/>
        <v>0</v>
      </c>
    </row>
    <row r="43" spans="1:12" ht="39.75" customHeight="1" x14ac:dyDescent="0.25">
      <c r="A43" s="329"/>
      <c r="B43" s="325"/>
      <c r="C43" s="324"/>
      <c r="D43" s="324"/>
      <c r="E43" s="330"/>
      <c r="F43" s="325"/>
      <c r="G43" s="330"/>
      <c r="H43" s="325"/>
      <c r="I43" s="325"/>
      <c r="J43" s="325"/>
      <c r="K43" s="325"/>
      <c r="L43" s="6">
        <f t="shared" ref="L43" si="3">ROUNDUP(J43*K43,0)</f>
        <v>0</v>
      </c>
    </row>
    <row r="44" spans="1:12" ht="39.75" customHeight="1" x14ac:dyDescent="0.25">
      <c r="A44" s="323"/>
      <c r="B44" s="324"/>
      <c r="C44" s="324"/>
      <c r="D44" s="325"/>
      <c r="E44" s="325"/>
      <c r="F44" s="325"/>
      <c r="G44" s="326"/>
      <c r="H44" s="325"/>
      <c r="I44" s="327"/>
      <c r="J44" s="327"/>
      <c r="K44" s="328"/>
      <c r="L44" s="6">
        <f t="shared" si="2"/>
        <v>0</v>
      </c>
    </row>
    <row r="45" spans="1:12" ht="39.75" customHeight="1" x14ac:dyDescent="0.25">
      <c r="A45" s="323"/>
      <c r="B45" s="324"/>
      <c r="C45" s="324"/>
      <c r="D45" s="325"/>
      <c r="E45" s="325"/>
      <c r="F45" s="325"/>
      <c r="G45" s="326"/>
      <c r="H45" s="325"/>
      <c r="I45" s="327"/>
      <c r="J45" s="327"/>
      <c r="K45" s="328"/>
      <c r="L45" s="6">
        <f t="shared" si="2"/>
        <v>0</v>
      </c>
    </row>
    <row r="46" spans="1:12" ht="39.75" customHeight="1" x14ac:dyDescent="0.25">
      <c r="A46" s="323"/>
      <c r="B46" s="324"/>
      <c r="C46" s="324"/>
      <c r="D46" s="325"/>
      <c r="E46" s="325"/>
      <c r="F46" s="325"/>
      <c r="G46" s="326"/>
      <c r="H46" s="325"/>
      <c r="I46" s="327"/>
      <c r="J46" s="327"/>
      <c r="K46" s="328"/>
      <c r="L46" s="6">
        <f t="shared" si="2"/>
        <v>0</v>
      </c>
    </row>
    <row r="47" spans="1:12" ht="39.75" customHeight="1" x14ac:dyDescent="0.25">
      <c r="A47" s="323"/>
      <c r="B47" s="324"/>
      <c r="C47" s="324"/>
      <c r="D47" s="325"/>
      <c r="E47" s="325"/>
      <c r="F47" s="325"/>
      <c r="G47" s="326"/>
      <c r="H47" s="325"/>
      <c r="I47" s="327"/>
      <c r="J47" s="327"/>
      <c r="K47" s="328"/>
      <c r="L47" s="6">
        <f t="shared" si="2"/>
        <v>0</v>
      </c>
    </row>
    <row r="48" spans="1:12" ht="39.75" customHeight="1" x14ac:dyDescent="0.25">
      <c r="A48" s="329"/>
      <c r="B48" s="325"/>
      <c r="C48" s="324"/>
      <c r="D48" s="324"/>
      <c r="E48" s="330"/>
      <c r="F48" s="325"/>
      <c r="G48" s="330"/>
      <c r="H48" s="325"/>
      <c r="I48" s="325"/>
      <c r="J48" s="325"/>
      <c r="K48" s="325"/>
      <c r="L48" s="6">
        <f t="shared" si="2"/>
        <v>0</v>
      </c>
    </row>
    <row r="49" ht="39.75" customHeight="1" x14ac:dyDescent="0.25"/>
  </sheetData>
  <phoneticPr fontId="3" type="noConversion"/>
  <pageMargins left="0.7" right="0.7" top="0.75" bottom="0.75" header="0.3" footer="0.3"/>
  <pageSetup scale="68" orientation="landscape" horizontalDpi="1200" verticalDpi="1200" r:id="rId1"/>
  <colBreaks count="1" manualBreakCount="1">
    <brk id="12"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6A2DD-993D-4AD6-9F0A-6FB4ACB20E5C}">
  <dimension ref="A1:Q54"/>
  <sheetViews>
    <sheetView zoomScale="85" zoomScaleNormal="85" zoomScaleSheetLayoutView="115" workbookViewId="0">
      <selection activeCell="E19" sqref="E19"/>
    </sheetView>
  </sheetViews>
  <sheetFormatPr defaultColWidth="9.140625" defaultRowHeight="9" customHeight="1" x14ac:dyDescent="0.25"/>
  <cols>
    <col min="1" max="1" width="40.42578125" style="9" customWidth="1"/>
    <col min="2" max="2" width="18.7109375" style="9" bestFit="1" customWidth="1"/>
    <col min="3" max="3" width="15.7109375" style="9" customWidth="1"/>
    <col min="4" max="4" width="17.28515625" style="9" customWidth="1"/>
    <col min="5" max="5" width="16.85546875" style="9" customWidth="1"/>
    <col min="6" max="6" width="11" style="9" customWidth="1"/>
    <col min="7" max="7" width="22.7109375" style="9" bestFit="1" customWidth="1"/>
    <col min="8" max="8" width="14.5703125" style="9" customWidth="1"/>
    <col min="9" max="9" width="9.140625" style="9"/>
    <col min="10" max="10" width="20.42578125" style="9" bestFit="1" customWidth="1"/>
    <col min="11" max="15" width="13.7109375" style="9" customWidth="1"/>
    <col min="16" max="16" width="7.5703125" style="272" customWidth="1"/>
    <col min="17" max="17" width="68.140625" style="229" bestFit="1" customWidth="1"/>
    <col min="18" max="16384" width="9.140625" style="9"/>
  </cols>
  <sheetData>
    <row r="1" spans="1:17" ht="26.25" customHeight="1" x14ac:dyDescent="0.25">
      <c r="A1" s="175" t="s">
        <v>93</v>
      </c>
      <c r="B1" s="141"/>
      <c r="C1" s="141"/>
      <c r="D1" s="141"/>
      <c r="E1" s="141"/>
      <c r="F1" s="141"/>
      <c r="G1" s="279" t="s">
        <v>112</v>
      </c>
      <c r="H1" s="280"/>
      <c r="I1" s="280"/>
      <c r="J1" s="280"/>
      <c r="K1" s="280"/>
      <c r="L1" s="280"/>
      <c r="M1" s="280"/>
      <c r="N1" s="280"/>
      <c r="O1" s="280"/>
      <c r="P1" s="281"/>
      <c r="Q1" s="287" t="s">
        <v>111</v>
      </c>
    </row>
    <row r="2" spans="1:17" ht="28.5" customHeight="1" thickBot="1" x14ac:dyDescent="0.3">
      <c r="A2" s="282" t="s">
        <v>72</v>
      </c>
      <c r="B2" s="283"/>
      <c r="C2" s="283"/>
      <c r="D2" s="283"/>
      <c r="E2" s="283"/>
      <c r="F2" s="284" t="s">
        <v>92</v>
      </c>
      <c r="G2" s="285" t="s">
        <v>97</v>
      </c>
      <c r="H2" s="285"/>
      <c r="I2" s="283"/>
      <c r="J2" s="283"/>
      <c r="K2" s="283"/>
      <c r="L2" s="283"/>
      <c r="M2" s="283"/>
      <c r="N2" s="283"/>
      <c r="O2" s="283"/>
      <c r="P2" s="286"/>
    </row>
    <row r="3" spans="1:17" ht="28.5" customHeight="1" x14ac:dyDescent="0.25">
      <c r="A3" s="238"/>
      <c r="B3" s="141"/>
      <c r="C3" s="141"/>
      <c r="D3" s="141"/>
      <c r="E3" s="141"/>
      <c r="F3" s="141"/>
      <c r="G3" s="239" t="s">
        <v>94</v>
      </c>
      <c r="H3" s="239"/>
      <c r="I3" s="141"/>
      <c r="J3" s="141"/>
      <c r="K3" s="141"/>
      <c r="L3" s="141"/>
      <c r="M3" s="141"/>
      <c r="N3" s="141"/>
      <c r="O3" s="141"/>
      <c r="P3" s="271"/>
    </row>
    <row r="4" spans="1:17" ht="28.5" customHeight="1" thickBot="1" x14ac:dyDescent="0.3">
      <c r="A4" s="240" t="s">
        <v>101</v>
      </c>
      <c r="B4" s="141"/>
      <c r="C4" s="141"/>
      <c r="D4" s="141"/>
      <c r="E4" s="141"/>
      <c r="F4" s="141"/>
      <c r="G4" s="239" t="s">
        <v>117</v>
      </c>
      <c r="H4" s="141"/>
      <c r="I4" s="141"/>
      <c r="J4" s="239"/>
      <c r="K4" s="239"/>
      <c r="L4" s="239"/>
      <c r="M4" s="239"/>
      <c r="N4" s="239"/>
      <c r="O4" s="239"/>
      <c r="P4" s="271"/>
      <c r="Q4" s="274" t="s">
        <v>113</v>
      </c>
    </row>
    <row r="5" spans="1:17" ht="15" customHeight="1" thickBot="1" x14ac:dyDescent="0.3">
      <c r="A5" s="243" t="s">
        <v>27</v>
      </c>
      <c r="B5" s="79" t="str">
        <f>'APHIS 71'!B1</f>
        <v>0579-0322</v>
      </c>
      <c r="C5" s="244"/>
      <c r="D5" s="245" t="s">
        <v>31</v>
      </c>
      <c r="E5" s="246" t="s">
        <v>57</v>
      </c>
      <c r="F5" s="141"/>
      <c r="G5" s="178"/>
      <c r="H5" s="179"/>
      <c r="I5" s="179"/>
      <c r="J5" s="179"/>
      <c r="K5" s="179"/>
      <c r="L5" s="179"/>
      <c r="M5" s="179"/>
      <c r="N5" s="179"/>
      <c r="O5" s="180"/>
      <c r="P5" s="271"/>
      <c r="Q5" s="273" t="s">
        <v>108</v>
      </c>
    </row>
    <row r="6" spans="1:17" ht="15" customHeight="1" thickBot="1" x14ac:dyDescent="0.3">
      <c r="A6" s="105" t="s">
        <v>28</v>
      </c>
      <c r="B6" s="336">
        <v>46265</v>
      </c>
      <c r="C6" s="247"/>
      <c r="D6" s="248" t="s">
        <v>58</v>
      </c>
      <c r="E6" s="249">
        <f>SUMIFS('APHIS 71'!I14:I141,'APHIS 71'!F14:F141,"FG",'APHIS 71'!G14:G141,"=?")</f>
        <v>0</v>
      </c>
      <c r="F6" s="149"/>
      <c r="G6" s="161" t="s">
        <v>57</v>
      </c>
      <c r="H6" s="181"/>
      <c r="I6" s="182"/>
      <c r="J6" s="185" t="s">
        <v>31</v>
      </c>
      <c r="K6" s="186">
        <f>K15+K23+K31+K39</f>
        <v>74</v>
      </c>
      <c r="L6" s="182"/>
      <c r="M6" s="182"/>
      <c r="N6" s="182"/>
      <c r="O6" s="162"/>
      <c r="P6" s="271"/>
      <c r="Q6" s="268" t="s">
        <v>109</v>
      </c>
    </row>
    <row r="7" spans="1:17" ht="15" customHeight="1" x14ac:dyDescent="0.25">
      <c r="A7" s="241"/>
      <c r="B7" s="242"/>
      <c r="C7" s="76"/>
      <c r="D7" s="137" t="s">
        <v>59</v>
      </c>
      <c r="E7" s="128">
        <f>SUMIFS('APHIS 71'!I14:I141,'APHIS 71'!F14:F141,"=S1",'APHIS 71'!G14:G141,"=?")</f>
        <v>0</v>
      </c>
      <c r="F7" s="150"/>
      <c r="G7" s="161"/>
      <c r="H7" s="181"/>
      <c r="I7" s="182"/>
      <c r="J7" s="182"/>
      <c r="K7" s="182"/>
      <c r="L7" s="182"/>
      <c r="M7" s="182"/>
      <c r="N7" s="182"/>
      <c r="O7" s="162"/>
      <c r="P7" s="271"/>
      <c r="Q7" s="268" t="s">
        <v>110</v>
      </c>
    </row>
    <row r="8" spans="1:17" ht="15" customHeight="1" thickBot="1" x14ac:dyDescent="0.3">
      <c r="A8" s="106" t="s">
        <v>29</v>
      </c>
      <c r="B8" s="107" t="s">
        <v>30</v>
      </c>
      <c r="C8" s="77"/>
      <c r="D8" s="137" t="s">
        <v>60</v>
      </c>
      <c r="E8" s="128">
        <f>SUMIFS('APHIS 71'!I14:I141,'APHIS 71'!F14:F141,"=S2",'APHIS 71'!G14:G141,"=?")</f>
        <v>0</v>
      </c>
      <c r="F8" s="151"/>
      <c r="G8" s="163"/>
      <c r="H8" s="266" t="s">
        <v>73</v>
      </c>
      <c r="I8" s="182"/>
      <c r="J8" s="130"/>
      <c r="K8" s="264" t="s">
        <v>74</v>
      </c>
      <c r="L8" s="264" t="s">
        <v>75</v>
      </c>
      <c r="M8" s="264" t="s">
        <v>76</v>
      </c>
      <c r="N8" s="264" t="s">
        <v>77</v>
      </c>
      <c r="O8" s="265" t="s">
        <v>78</v>
      </c>
      <c r="P8" s="271"/>
    </row>
    <row r="9" spans="1:17" ht="15" customHeight="1" thickBot="1" x14ac:dyDescent="0.3">
      <c r="A9" s="78" t="s">
        <v>32</v>
      </c>
      <c r="B9" s="79">
        <f>'APHIS 71'!L5</f>
        <v>74</v>
      </c>
      <c r="C9" s="80"/>
      <c r="D9" s="137" t="s">
        <v>61</v>
      </c>
      <c r="E9" s="128">
        <f>SUMIFS('APHIS 71'!I14:I141,'APHIS 71'!F14:F141,"=S3",'APHIS 71'!G14:G141,"=?")</f>
        <v>0</v>
      </c>
      <c r="F9" s="151"/>
      <c r="G9" s="164" t="s">
        <v>41</v>
      </c>
      <c r="H9" s="134">
        <f>H18+H26+H34+H42</f>
        <v>137</v>
      </c>
      <c r="I9" s="182"/>
      <c r="J9" s="130" t="s">
        <v>79</v>
      </c>
      <c r="K9" s="135">
        <f t="shared" ref="K9:O11" si="0">K18+K26+K34+K42</f>
        <v>78</v>
      </c>
      <c r="L9" s="135">
        <f t="shared" si="0"/>
        <v>0</v>
      </c>
      <c r="M9" s="135">
        <f t="shared" si="0"/>
        <v>78</v>
      </c>
      <c r="N9" s="135">
        <f t="shared" si="0"/>
        <v>0</v>
      </c>
      <c r="O9" s="165">
        <f t="shared" si="0"/>
        <v>0</v>
      </c>
      <c r="P9" s="271"/>
      <c r="Q9" s="269" t="s">
        <v>103</v>
      </c>
    </row>
    <row r="10" spans="1:17" ht="15" customHeight="1" x14ac:dyDescent="0.25">
      <c r="A10" s="78" t="s">
        <v>34</v>
      </c>
      <c r="B10" s="79">
        <f>B11/B9</f>
        <v>1.0540540540540539</v>
      </c>
      <c r="C10" s="80"/>
      <c r="D10" s="137" t="s">
        <v>36</v>
      </c>
      <c r="E10" s="128">
        <f>SUMIFS('APHIS 71'!I14:I141,'APHIS 71'!F14:F141,"=P1",'APHIS 71'!G14:G141,"=?")</f>
        <v>32</v>
      </c>
      <c r="F10" s="151"/>
      <c r="G10" s="166" t="s">
        <v>80</v>
      </c>
      <c r="H10" s="135">
        <f>H19+H27+H35+H43</f>
        <v>0</v>
      </c>
      <c r="I10" s="182"/>
      <c r="J10" s="130" t="s">
        <v>73</v>
      </c>
      <c r="K10" s="135">
        <f t="shared" si="0"/>
        <v>139</v>
      </c>
      <c r="L10" s="135">
        <f t="shared" si="0"/>
        <v>0</v>
      </c>
      <c r="M10" s="135">
        <f t="shared" si="0"/>
        <v>139</v>
      </c>
      <c r="N10" s="135">
        <f t="shared" si="0"/>
        <v>0</v>
      </c>
      <c r="O10" s="165">
        <f t="shared" si="0"/>
        <v>0</v>
      </c>
      <c r="P10" s="271"/>
      <c r="Q10" s="267" t="s">
        <v>114</v>
      </c>
    </row>
    <row r="11" spans="1:17" ht="15" customHeight="1" thickBot="1" x14ac:dyDescent="0.3">
      <c r="A11" s="78" t="s">
        <v>35</v>
      </c>
      <c r="B11" s="79">
        <f>'APHIS 71'!L6</f>
        <v>78</v>
      </c>
      <c r="C11" s="80"/>
      <c r="D11" s="137" t="s">
        <v>38</v>
      </c>
      <c r="E11" s="128">
        <f>SUMIFS('APHIS 71'!I14:I141,'APHIS 71'!F14:F141,"=P2",'APHIS 71'!G14:G141,"=?")</f>
        <v>42</v>
      </c>
      <c r="F11" s="141"/>
      <c r="G11" s="163" t="s">
        <v>81</v>
      </c>
      <c r="H11" s="136">
        <f>H20+H28+H36+H44</f>
        <v>2</v>
      </c>
      <c r="I11" s="182"/>
      <c r="J11" s="130" t="s">
        <v>82</v>
      </c>
      <c r="K11" s="135">
        <f t="shared" si="0"/>
        <v>0</v>
      </c>
      <c r="L11" s="135">
        <f t="shared" si="0"/>
        <v>0</v>
      </c>
      <c r="M11" s="135">
        <f t="shared" si="0"/>
        <v>0</v>
      </c>
      <c r="N11" s="135">
        <f t="shared" si="0"/>
        <v>0</v>
      </c>
      <c r="O11" s="135">
        <f t="shared" si="0"/>
        <v>0</v>
      </c>
      <c r="P11" s="271"/>
      <c r="Q11" s="267" t="s">
        <v>115</v>
      </c>
    </row>
    <row r="12" spans="1:17" ht="15" customHeight="1" x14ac:dyDescent="0.25">
      <c r="A12" s="78" t="s">
        <v>37</v>
      </c>
      <c r="B12" s="79">
        <f>'APHIS 71'!L9</f>
        <v>139</v>
      </c>
      <c r="C12" s="80"/>
      <c r="D12" s="137" t="s">
        <v>39</v>
      </c>
      <c r="E12" s="128">
        <f>SUMIFS('APHIS 71'!I14:I141,'APHIS 71'!F14:F141,"=P3",'APHIS 71'!G14:G141,"=?")</f>
        <v>0</v>
      </c>
      <c r="F12" s="141"/>
      <c r="G12" s="164" t="s">
        <v>57</v>
      </c>
      <c r="H12" s="134">
        <f>SUM(H9:H11)</f>
        <v>139</v>
      </c>
      <c r="I12" s="182"/>
      <c r="J12" s="182"/>
      <c r="K12" s="182"/>
      <c r="L12" s="182"/>
      <c r="M12" s="182"/>
      <c r="N12" s="182"/>
      <c r="O12" s="162"/>
      <c r="P12" s="271"/>
    </row>
    <row r="13" spans="1:17" ht="15" customHeight="1" thickBot="1" x14ac:dyDescent="0.3">
      <c r="A13" s="81" t="s">
        <v>40</v>
      </c>
      <c r="B13" s="82">
        <f>B12/B11</f>
        <v>1.7820512820512822</v>
      </c>
      <c r="C13" s="80"/>
      <c r="D13" s="138" t="s">
        <v>62</v>
      </c>
      <c r="E13" s="129">
        <f>SUMIFS('APHIS 71'!I14:I141,'APHIS 71'!F14:F141,"=I",'APHIS 71'!G14:G141,"=?")</f>
        <v>0</v>
      </c>
      <c r="F13" s="141"/>
      <c r="G13" s="187"/>
      <c r="H13" s="188"/>
      <c r="I13" s="189"/>
      <c r="J13" s="189"/>
      <c r="K13" s="189"/>
      <c r="L13" s="189"/>
      <c r="M13" s="189"/>
      <c r="N13" s="189"/>
      <c r="O13" s="190"/>
      <c r="P13" s="271"/>
      <c r="Q13" s="269" t="s">
        <v>102</v>
      </c>
    </row>
    <row r="14" spans="1:17" ht="15" customHeight="1" thickBot="1" x14ac:dyDescent="0.3">
      <c r="A14" s="146"/>
      <c r="B14" s="146"/>
      <c r="C14" s="146"/>
      <c r="D14" s="147"/>
      <c r="E14" s="148">
        <f>SUM(E6:E13)</f>
        <v>74</v>
      </c>
      <c r="F14" s="254"/>
      <c r="G14" s="255"/>
      <c r="H14" s="256" t="s">
        <v>90</v>
      </c>
      <c r="I14" s="255"/>
      <c r="J14" s="255"/>
      <c r="K14" s="256" t="s">
        <v>90</v>
      </c>
      <c r="L14" s="255"/>
      <c r="M14" s="255"/>
      <c r="N14" s="255"/>
      <c r="O14" s="257"/>
      <c r="P14" s="271"/>
      <c r="Q14" s="268" t="s">
        <v>105</v>
      </c>
    </row>
    <row r="15" spans="1:17" ht="21" customHeight="1" x14ac:dyDescent="0.25">
      <c r="A15" s="83" t="s">
        <v>29</v>
      </c>
      <c r="B15" s="84" t="s">
        <v>63</v>
      </c>
      <c r="C15" s="85" t="s">
        <v>41</v>
      </c>
      <c r="D15" s="86" t="s">
        <v>42</v>
      </c>
      <c r="E15" s="87" t="s">
        <v>64</v>
      </c>
      <c r="F15" s="141"/>
      <c r="G15" s="161" t="s">
        <v>83</v>
      </c>
      <c r="H15" s="181"/>
      <c r="I15" s="181"/>
      <c r="J15" s="183" t="s">
        <v>31</v>
      </c>
      <c r="K15" s="290">
        <f>B16</f>
        <v>0</v>
      </c>
      <c r="L15" s="183"/>
      <c r="M15" s="183"/>
      <c r="N15" s="183"/>
      <c r="O15" s="167"/>
      <c r="P15" s="271"/>
      <c r="Q15" s="268" t="s">
        <v>104</v>
      </c>
    </row>
    <row r="16" spans="1:17" ht="15" customHeight="1" x14ac:dyDescent="0.25">
      <c r="A16" s="78" t="s">
        <v>32</v>
      </c>
      <c r="B16" s="88">
        <f>E6</f>
        <v>0</v>
      </c>
      <c r="C16" s="89"/>
      <c r="D16" s="90"/>
      <c r="E16" s="91"/>
      <c r="F16" s="141"/>
      <c r="G16" s="161"/>
      <c r="H16" s="181"/>
      <c r="I16" s="181"/>
      <c r="J16" s="183"/>
      <c r="K16" s="183"/>
      <c r="L16" s="183"/>
      <c r="M16" s="183"/>
      <c r="N16" s="183"/>
      <c r="O16" s="167"/>
      <c r="P16" s="271"/>
      <c r="Q16" s="276" t="s">
        <v>121</v>
      </c>
    </row>
    <row r="17" spans="1:17" ht="15" customHeight="1" thickBot="1" x14ac:dyDescent="0.3">
      <c r="A17" s="78" t="s">
        <v>34</v>
      </c>
      <c r="B17" s="92" t="e">
        <f>B18/B16</f>
        <v>#DIV/0!</v>
      </c>
      <c r="C17" s="89"/>
      <c r="D17" s="90"/>
      <c r="E17" s="91"/>
      <c r="F17" s="141"/>
      <c r="G17" s="163"/>
      <c r="H17" s="266" t="s">
        <v>73</v>
      </c>
      <c r="I17" s="181"/>
      <c r="J17" s="130"/>
      <c r="K17" s="264" t="s">
        <v>74</v>
      </c>
      <c r="L17" s="264" t="s">
        <v>75</v>
      </c>
      <c r="M17" s="264" t="s">
        <v>76</v>
      </c>
      <c r="N17" s="264" t="s">
        <v>77</v>
      </c>
      <c r="O17" s="265" t="s">
        <v>78</v>
      </c>
      <c r="P17" s="271"/>
    </row>
    <row r="18" spans="1:17" ht="15" customHeight="1" x14ac:dyDescent="0.25">
      <c r="A18" s="78" t="s">
        <v>35</v>
      </c>
      <c r="B18" s="93">
        <f>SUMIF('APHIS 71'!$F$14:$F$145,"=FG",'APHIS 71'!$J$14:$J$145)</f>
        <v>0</v>
      </c>
      <c r="C18" s="89"/>
      <c r="D18" s="90"/>
      <c r="E18" s="91"/>
      <c r="F18" s="173"/>
      <c r="G18" s="164" t="s">
        <v>41</v>
      </c>
      <c r="H18" s="134">
        <f>C19</f>
        <v>0</v>
      </c>
      <c r="I18" s="181"/>
      <c r="J18" s="130" t="s">
        <v>79</v>
      </c>
      <c r="K18" s="135">
        <f>B18</f>
        <v>0</v>
      </c>
      <c r="L18" s="288">
        <v>0</v>
      </c>
      <c r="M18" s="135">
        <f>K18-L18-O18</f>
        <v>0</v>
      </c>
      <c r="N18" s="288">
        <v>0</v>
      </c>
      <c r="O18" s="277"/>
      <c r="P18" s="271"/>
    </row>
    <row r="19" spans="1:17" ht="15" customHeight="1" thickBot="1" x14ac:dyDescent="0.3">
      <c r="A19" s="81" t="s">
        <v>37</v>
      </c>
      <c r="B19" s="94">
        <f>SUMIF('APHIS 71'!$F$14:$F$145,"=FG",'APHIS 71'!$L$14:$L$145)</f>
        <v>0</v>
      </c>
      <c r="C19" s="95">
        <f>SUMIFS('APHIS 71'!$L$14:$L$145,'APHIS 71'!$F$14:$F$145,"=FG",'APHIS 71'!$H$14:$H$145,"=I")</f>
        <v>0</v>
      </c>
      <c r="D19" s="96">
        <f>SUMIFS('APHIS 71'!$L$14:$L$145,'APHIS 71'!$F$14:$F$145,"=FG",'APHIS 71'!$H$14:$H$145,"=R")</f>
        <v>0</v>
      </c>
      <c r="E19" s="97">
        <f>SUMIFS('APHIS 71'!$L$14:$L$145,'APHIS 71'!$F$14:$F$145,"=FG",'APHIS 71'!$H$14:$H$145,"=TP")</f>
        <v>0</v>
      </c>
      <c r="F19" s="174" t="s">
        <v>91</v>
      </c>
      <c r="G19" s="166" t="s">
        <v>80</v>
      </c>
      <c r="H19" s="135">
        <f>D19</f>
        <v>0</v>
      </c>
      <c r="I19" s="181"/>
      <c r="J19" s="130" t="s">
        <v>73</v>
      </c>
      <c r="K19" s="135">
        <f>H21</f>
        <v>0</v>
      </c>
      <c r="L19" s="288">
        <v>0</v>
      </c>
      <c r="M19" s="135">
        <f>K19-L19-O19</f>
        <v>0</v>
      </c>
      <c r="N19" s="288">
        <v>0</v>
      </c>
      <c r="O19" s="277"/>
      <c r="P19" s="271"/>
    </row>
    <row r="20" spans="1:17" ht="15" customHeight="1" thickBot="1" x14ac:dyDescent="0.3">
      <c r="A20" s="270" t="s">
        <v>43</v>
      </c>
      <c r="B20" s="270">
        <f>SUMIFS('APHIS 71'!$J$14:$J$145,'APHIS 71'!$F$14:$F$145,"=FG",'APHIS 71'!$E$14:$E$145,"=E")</f>
        <v>0</v>
      </c>
      <c r="C20" s="232"/>
      <c r="D20" s="233"/>
      <c r="E20" s="234"/>
      <c r="F20" s="141"/>
      <c r="G20" s="163" t="s">
        <v>81</v>
      </c>
      <c r="H20" s="136">
        <f>E19</f>
        <v>0</v>
      </c>
      <c r="I20" s="181"/>
      <c r="J20" s="130" t="s">
        <v>82</v>
      </c>
      <c r="K20" s="132">
        <v>0</v>
      </c>
      <c r="L20" s="288">
        <v>0</v>
      </c>
      <c r="M20" s="132">
        <v>0</v>
      </c>
      <c r="N20" s="288">
        <v>0</v>
      </c>
      <c r="O20" s="277"/>
      <c r="P20" s="271"/>
      <c r="Q20" s="269" t="s">
        <v>106</v>
      </c>
    </row>
    <row r="21" spans="1:17" ht="15" customHeight="1" thickBot="1" x14ac:dyDescent="0.3">
      <c r="A21" s="270" t="s">
        <v>44</v>
      </c>
      <c r="B21" s="270">
        <f>SUMIFS('APHIS 71'!$L$14:$L$145,'APHIS 71'!$F$14:$F$145,"=FG",'APHIS 71'!$E$14:$E$145,"=E")</f>
        <v>0</v>
      </c>
      <c r="C21" s="235"/>
      <c r="D21" s="236"/>
      <c r="E21" s="237"/>
      <c r="F21" s="250"/>
      <c r="G21" s="169" t="s">
        <v>57</v>
      </c>
      <c r="H21" s="170">
        <f>SUM(H18:H20)</f>
        <v>0</v>
      </c>
      <c r="I21" s="171"/>
      <c r="J21" s="171"/>
      <c r="K21" s="171"/>
      <c r="L21" s="171"/>
      <c r="M21" s="171"/>
      <c r="N21" s="171"/>
      <c r="O21" s="172"/>
      <c r="P21" s="271"/>
      <c r="Q21" s="268" t="s">
        <v>107</v>
      </c>
    </row>
    <row r="22" spans="1:17" ht="17.100000000000001" customHeight="1" thickBot="1" x14ac:dyDescent="0.3">
      <c r="A22" s="139"/>
      <c r="B22" s="139"/>
      <c r="C22" s="140"/>
      <c r="D22" s="140"/>
      <c r="E22" s="140"/>
      <c r="F22" s="252"/>
      <c r="G22" s="258"/>
      <c r="H22" s="259"/>
      <c r="I22" s="260"/>
      <c r="J22" s="260"/>
      <c r="K22" s="260"/>
      <c r="L22" s="260"/>
      <c r="M22" s="260"/>
      <c r="N22" s="260"/>
      <c r="O22" s="261"/>
      <c r="P22" s="271"/>
    </row>
    <row r="23" spans="1:17" ht="17.100000000000001" customHeight="1" x14ac:dyDescent="0.25">
      <c r="A23" s="83" t="s">
        <v>29</v>
      </c>
      <c r="B23" s="84" t="s">
        <v>45</v>
      </c>
      <c r="C23" s="85" t="s">
        <v>41</v>
      </c>
      <c r="D23" s="86" t="s">
        <v>42</v>
      </c>
      <c r="E23" s="87" t="s">
        <v>64</v>
      </c>
      <c r="F23" s="141"/>
      <c r="G23" s="161" t="s">
        <v>45</v>
      </c>
      <c r="H23" s="181"/>
      <c r="I23" s="181"/>
      <c r="J23" s="183" t="s">
        <v>31</v>
      </c>
      <c r="K23" s="291">
        <f>B24</f>
        <v>0</v>
      </c>
      <c r="L23" s="183"/>
      <c r="M23" s="183"/>
      <c r="N23" s="183"/>
      <c r="O23" s="167"/>
      <c r="P23" s="271"/>
    </row>
    <row r="24" spans="1:17" ht="15" customHeight="1" x14ac:dyDescent="0.25">
      <c r="A24" s="78" t="s">
        <v>32</v>
      </c>
      <c r="B24" s="88">
        <f>SUM(E7:E9)</f>
        <v>0</v>
      </c>
      <c r="C24" s="89"/>
      <c r="D24" s="90"/>
      <c r="E24" s="91"/>
      <c r="F24" s="141"/>
      <c r="G24" s="161"/>
      <c r="H24" s="181"/>
      <c r="I24" s="181"/>
      <c r="J24" s="183"/>
      <c r="K24" s="183"/>
      <c r="L24" s="183"/>
      <c r="M24" s="183"/>
      <c r="N24" s="183"/>
      <c r="O24" s="167"/>
      <c r="P24" s="271"/>
    </row>
    <row r="25" spans="1:17" ht="15" customHeight="1" x14ac:dyDescent="0.25">
      <c r="A25" s="78" t="s">
        <v>34</v>
      </c>
      <c r="B25" s="92" t="e">
        <f>B26/B24</f>
        <v>#DIV/0!</v>
      </c>
      <c r="C25" s="89"/>
      <c r="D25" s="90"/>
      <c r="E25" s="91"/>
      <c r="F25" s="141"/>
      <c r="G25" s="166"/>
      <c r="H25" s="264" t="s">
        <v>73</v>
      </c>
      <c r="I25" s="181"/>
      <c r="J25" s="130"/>
      <c r="K25" s="264" t="s">
        <v>74</v>
      </c>
      <c r="L25" s="264" t="s">
        <v>75</v>
      </c>
      <c r="M25" s="264" t="s">
        <v>76</v>
      </c>
      <c r="N25" s="264" t="s">
        <v>77</v>
      </c>
      <c r="O25" s="265" t="s">
        <v>78</v>
      </c>
      <c r="P25" s="271"/>
    </row>
    <row r="26" spans="1:17" ht="15" customHeight="1" x14ac:dyDescent="0.25">
      <c r="A26" s="78" t="s">
        <v>35</v>
      </c>
      <c r="B26" s="93">
        <f>SUMIF('APHIS 71'!$F$14:$F$145,"=S?",'APHIS 71'!$J$14:$J$145)</f>
        <v>0</v>
      </c>
      <c r="C26" s="89"/>
      <c r="D26" s="90"/>
      <c r="E26" s="91"/>
      <c r="F26" s="141"/>
      <c r="G26" s="166" t="s">
        <v>41</v>
      </c>
      <c r="H26" s="134">
        <f>C27</f>
        <v>0</v>
      </c>
      <c r="I26" s="181"/>
      <c r="J26" s="130" t="s">
        <v>79</v>
      </c>
      <c r="K26" s="135">
        <f>B26</f>
        <v>0</v>
      </c>
      <c r="L26" s="288">
        <v>0</v>
      </c>
      <c r="M26" s="135">
        <f>K26-L26-O26</f>
        <v>0</v>
      </c>
      <c r="N26" s="288">
        <v>0</v>
      </c>
      <c r="O26" s="278"/>
      <c r="P26" s="271"/>
    </row>
    <row r="27" spans="1:17" ht="15" customHeight="1" thickBot="1" x14ac:dyDescent="0.3">
      <c r="A27" s="81" t="s">
        <v>37</v>
      </c>
      <c r="B27" s="94">
        <f>SUMIF('APHIS 71'!$F$14:$F$145,"=S?",'APHIS 71'!$L$14:$L$145)</f>
        <v>0</v>
      </c>
      <c r="C27" s="95">
        <f>SUMIFS('APHIS 71'!$L$14:$L$145,'APHIS 71'!$F$14:$F$145,"=S?",'APHIS 71'!$H$14:$H$145,"=I")</f>
        <v>0</v>
      </c>
      <c r="D27" s="96">
        <f>SUMIFS('APHIS 71'!$L$14:$L$145,'APHIS 71'!$F$14:$F$145,"=S?",'APHIS 71'!$H$14:$H$145,"=R")</f>
        <v>0</v>
      </c>
      <c r="E27" s="97">
        <f>SUMIFS('APHIS 71'!$L$14:$L$145,'APHIS 71'!$F$14:$F$145,"=S?",'APHIS 71'!$H$14:$H$145,"=TP")</f>
        <v>0</v>
      </c>
      <c r="F27" s="174" t="s">
        <v>91</v>
      </c>
      <c r="G27" s="166" t="s">
        <v>80</v>
      </c>
      <c r="H27" s="135">
        <f>D27</f>
        <v>0</v>
      </c>
      <c r="I27" s="181"/>
      <c r="J27" s="130" t="s">
        <v>73</v>
      </c>
      <c r="K27" s="135">
        <f>H29</f>
        <v>0</v>
      </c>
      <c r="L27" s="288">
        <v>0</v>
      </c>
      <c r="M27" s="135">
        <f>K27-L27-O27</f>
        <v>0</v>
      </c>
      <c r="N27" s="288">
        <v>0</v>
      </c>
      <c r="O27" s="278"/>
      <c r="P27" s="271"/>
    </row>
    <row r="28" spans="1:17" ht="15" customHeight="1" thickBot="1" x14ac:dyDescent="0.3">
      <c r="A28" s="270" t="s">
        <v>43</v>
      </c>
      <c r="B28" s="270">
        <f>SUMIFS('APHIS 71'!$J$14:$J$145,'APHIS 71'!$F$14:$F$145,"=S?",'APHIS 71'!$E$14:$E$145,"=E")</f>
        <v>0</v>
      </c>
      <c r="C28" s="232"/>
      <c r="D28" s="233"/>
      <c r="E28" s="234"/>
      <c r="F28" s="141"/>
      <c r="G28" s="163" t="s">
        <v>81</v>
      </c>
      <c r="H28" s="136">
        <f>E27</f>
        <v>0</v>
      </c>
      <c r="I28" s="181"/>
      <c r="J28" s="130" t="s">
        <v>82</v>
      </c>
      <c r="K28" s="132">
        <v>0</v>
      </c>
      <c r="L28" s="288">
        <v>0</v>
      </c>
      <c r="M28" s="132">
        <v>0</v>
      </c>
      <c r="N28" s="288">
        <v>0</v>
      </c>
      <c r="O28" s="278"/>
      <c r="P28" s="271"/>
    </row>
    <row r="29" spans="1:17" ht="15" customHeight="1" thickBot="1" x14ac:dyDescent="0.3">
      <c r="A29" s="270" t="s">
        <v>44</v>
      </c>
      <c r="B29" s="270">
        <f>SUMIFS('APHIS 71'!$L$14:$L$145,'APHIS 71'!$F$14:$F$145,"=S?",'APHIS 71'!$E$14:$E$145,"=E")</f>
        <v>0</v>
      </c>
      <c r="C29" s="235"/>
      <c r="D29" s="236"/>
      <c r="E29" s="237"/>
      <c r="F29" s="250"/>
      <c r="G29" s="164" t="s">
        <v>57</v>
      </c>
      <c r="H29" s="131">
        <f>SUM(H26:H28)</f>
        <v>0</v>
      </c>
      <c r="I29" s="181"/>
      <c r="J29" s="181"/>
      <c r="K29" s="181"/>
      <c r="L29" s="181"/>
      <c r="M29" s="181"/>
      <c r="N29" s="181"/>
      <c r="O29" s="168"/>
      <c r="P29" s="271"/>
    </row>
    <row r="30" spans="1:17" ht="17.100000000000001" customHeight="1" thickBot="1" x14ac:dyDescent="0.3">
      <c r="A30" s="142"/>
      <c r="B30" s="142"/>
      <c r="C30" s="143"/>
      <c r="D30" s="143"/>
      <c r="E30" s="143"/>
      <c r="F30" s="253"/>
      <c r="G30" s="262"/>
      <c r="H30" s="262"/>
      <c r="I30" s="262"/>
      <c r="J30" s="262"/>
      <c r="K30" s="262"/>
      <c r="L30" s="262"/>
      <c r="M30" s="262"/>
      <c r="N30" s="262"/>
      <c r="O30" s="263"/>
      <c r="P30" s="271"/>
    </row>
    <row r="31" spans="1:17" ht="17.100000000000001" customHeight="1" x14ac:dyDescent="0.25">
      <c r="A31" s="83" t="s">
        <v>29</v>
      </c>
      <c r="B31" s="84" t="s">
        <v>46</v>
      </c>
      <c r="C31" s="85" t="s">
        <v>41</v>
      </c>
      <c r="D31" s="86" t="s">
        <v>42</v>
      </c>
      <c r="E31" s="87" t="s">
        <v>64</v>
      </c>
      <c r="F31" s="141"/>
      <c r="G31" s="161" t="s">
        <v>46</v>
      </c>
      <c r="H31" s="181"/>
      <c r="I31" s="181"/>
      <c r="J31" s="183" t="s">
        <v>31</v>
      </c>
      <c r="K31" s="290">
        <f>B32</f>
        <v>74</v>
      </c>
      <c r="L31" s="183"/>
      <c r="M31" s="183"/>
      <c r="N31" s="183"/>
      <c r="O31" s="167"/>
      <c r="P31" s="271"/>
    </row>
    <row r="32" spans="1:17" ht="15" customHeight="1" x14ac:dyDescent="0.25">
      <c r="A32" s="78" t="s">
        <v>32</v>
      </c>
      <c r="B32" s="88">
        <f>SUM(E10:E12)</f>
        <v>74</v>
      </c>
      <c r="C32" s="89"/>
      <c r="D32" s="90"/>
      <c r="E32" s="91"/>
      <c r="F32" s="141"/>
      <c r="G32" s="161"/>
      <c r="H32" s="181"/>
      <c r="I32" s="181"/>
      <c r="J32" s="183"/>
      <c r="K32" s="183"/>
      <c r="L32" s="183"/>
      <c r="M32" s="183"/>
      <c r="N32" s="183"/>
      <c r="O32" s="167"/>
      <c r="P32" s="271"/>
    </row>
    <row r="33" spans="1:16" ht="15" customHeight="1" x14ac:dyDescent="0.25">
      <c r="A33" s="78" t="s">
        <v>34</v>
      </c>
      <c r="B33" s="92">
        <f>B34/B32</f>
        <v>1.0540540540540539</v>
      </c>
      <c r="C33" s="89"/>
      <c r="D33" s="90"/>
      <c r="E33" s="91"/>
      <c r="F33" s="141"/>
      <c r="G33" s="166"/>
      <c r="H33" s="264" t="s">
        <v>73</v>
      </c>
      <c r="I33" s="181"/>
      <c r="J33" s="130"/>
      <c r="K33" s="264" t="s">
        <v>74</v>
      </c>
      <c r="L33" s="264" t="s">
        <v>75</v>
      </c>
      <c r="M33" s="264" t="s">
        <v>76</v>
      </c>
      <c r="N33" s="264" t="s">
        <v>77</v>
      </c>
      <c r="O33" s="265" t="s">
        <v>78</v>
      </c>
      <c r="P33" s="271"/>
    </row>
    <row r="34" spans="1:16" ht="15" customHeight="1" x14ac:dyDescent="0.25">
      <c r="A34" s="78" t="s">
        <v>35</v>
      </c>
      <c r="B34" s="93">
        <f>SUMIF('APHIS 71'!$F$14:$F$145,"=P?",'APHIS 71'!$J$14:$J$145)</f>
        <v>78</v>
      </c>
      <c r="C34" s="89"/>
      <c r="D34" s="90"/>
      <c r="E34" s="91"/>
      <c r="F34" s="141"/>
      <c r="G34" s="166" t="s">
        <v>41</v>
      </c>
      <c r="H34" s="134">
        <f>C35</f>
        <v>137</v>
      </c>
      <c r="I34" s="181"/>
      <c r="J34" s="130" t="s">
        <v>79</v>
      </c>
      <c r="K34" s="135">
        <f>B34</f>
        <v>78</v>
      </c>
      <c r="L34" s="288">
        <v>0</v>
      </c>
      <c r="M34" s="135">
        <f>K34-L34-O34</f>
        <v>78</v>
      </c>
      <c r="N34" s="288">
        <v>0</v>
      </c>
      <c r="O34" s="278"/>
      <c r="P34" s="271"/>
    </row>
    <row r="35" spans="1:16" ht="15" customHeight="1" thickBot="1" x14ac:dyDescent="0.3">
      <c r="A35" s="81" t="s">
        <v>37</v>
      </c>
      <c r="B35" s="94">
        <f>SUMIF('APHIS 71'!$F$14:$F$145,"=P?",'APHIS 71'!$L$14:$L$145)</f>
        <v>139</v>
      </c>
      <c r="C35" s="95">
        <f>SUMIFS('APHIS 71'!$L$14:$L$145,'APHIS 71'!$F$14:$F$145,"=P?",'APHIS 71'!$H$14:$H$145,"=I")</f>
        <v>137</v>
      </c>
      <c r="D35" s="96">
        <f>SUMIFS('APHIS 71'!$L$14:$L$145,'APHIS 71'!$F$14:$F$145,"=P?",'APHIS 71'!$H$14:$H$145,"=R")</f>
        <v>0</v>
      </c>
      <c r="E35" s="97">
        <f>SUMIFS('APHIS 71'!$L$14:$L$145,'APHIS 71'!$F$14:$F$145,"=P?",'APHIS 71'!$H$14:$H$145,"=TP")</f>
        <v>2</v>
      </c>
      <c r="F35" s="174" t="s">
        <v>91</v>
      </c>
      <c r="G35" s="166" t="s">
        <v>80</v>
      </c>
      <c r="H35" s="135">
        <f>D35</f>
        <v>0</v>
      </c>
      <c r="I35" s="181"/>
      <c r="J35" s="130" t="s">
        <v>73</v>
      </c>
      <c r="K35" s="135">
        <f>H37</f>
        <v>139</v>
      </c>
      <c r="L35" s="288">
        <v>0</v>
      </c>
      <c r="M35" s="135">
        <f>K35-L35-O35</f>
        <v>139</v>
      </c>
      <c r="N35" s="288">
        <v>0</v>
      </c>
      <c r="O35" s="278"/>
      <c r="P35" s="271"/>
    </row>
    <row r="36" spans="1:16" ht="15" customHeight="1" thickBot="1" x14ac:dyDescent="0.3">
      <c r="A36" s="270" t="s">
        <v>43</v>
      </c>
      <c r="B36" s="270">
        <f>SUMIFS('APHIS 71'!$J$14:$J$145,'APHIS 71'!$F$14:$F$145,"=P?",'APHIS 71'!$E$14:$E$145,"=E")</f>
        <v>78</v>
      </c>
      <c r="C36" s="232"/>
      <c r="D36" s="233"/>
      <c r="E36" s="234"/>
      <c r="F36" s="141"/>
      <c r="G36" s="163" t="s">
        <v>81</v>
      </c>
      <c r="H36" s="136">
        <f>E35</f>
        <v>2</v>
      </c>
      <c r="I36" s="181"/>
      <c r="J36" s="130" t="s">
        <v>82</v>
      </c>
      <c r="K36" s="132">
        <v>0</v>
      </c>
      <c r="L36" s="288">
        <v>0</v>
      </c>
      <c r="M36" s="133">
        <v>0</v>
      </c>
      <c r="N36" s="288">
        <v>0</v>
      </c>
      <c r="O36" s="278"/>
      <c r="P36" s="271"/>
    </row>
    <row r="37" spans="1:16" ht="15" customHeight="1" thickBot="1" x14ac:dyDescent="0.3">
      <c r="A37" s="270" t="s">
        <v>44</v>
      </c>
      <c r="B37" s="270">
        <f>SUMIFS('APHIS 71'!$L$14:$L$145,'APHIS 71'!$F$14:$F$145,"=P?",'APHIS 71'!$E$14:$E$145,"=E")</f>
        <v>139</v>
      </c>
      <c r="C37" s="235"/>
      <c r="D37" s="236"/>
      <c r="E37" s="237"/>
      <c r="F37" s="251"/>
      <c r="G37" s="164" t="s">
        <v>57</v>
      </c>
      <c r="H37" s="131">
        <f>SUM(H34:H36)</f>
        <v>139</v>
      </c>
      <c r="I37" s="181"/>
      <c r="J37" s="181" t="s">
        <v>84</v>
      </c>
      <c r="K37" s="181"/>
      <c r="L37" s="181"/>
      <c r="M37" s="184">
        <v>0</v>
      </c>
      <c r="N37" s="181"/>
      <c r="O37" s="168"/>
      <c r="P37" s="271"/>
    </row>
    <row r="38" spans="1:16" ht="17.100000000000001" customHeight="1" thickBot="1" x14ac:dyDescent="0.3">
      <c r="A38" s="144"/>
      <c r="B38" s="144"/>
      <c r="C38" s="145"/>
      <c r="D38" s="145"/>
      <c r="E38" s="145"/>
      <c r="F38" s="252"/>
      <c r="G38" s="255"/>
      <c r="H38" s="255"/>
      <c r="I38" s="255"/>
      <c r="J38" s="255"/>
      <c r="K38" s="255"/>
      <c r="L38" s="255"/>
      <c r="M38" s="255"/>
      <c r="N38" s="255"/>
      <c r="O38" s="257"/>
      <c r="P38" s="271"/>
    </row>
    <row r="39" spans="1:16" ht="17.100000000000001" customHeight="1" x14ac:dyDescent="0.25">
      <c r="A39" s="83" t="s">
        <v>29</v>
      </c>
      <c r="B39" s="84" t="s">
        <v>47</v>
      </c>
      <c r="C39" s="85" t="s">
        <v>41</v>
      </c>
      <c r="D39" s="86" t="s">
        <v>42</v>
      </c>
      <c r="E39" s="87" t="s">
        <v>64</v>
      </c>
      <c r="F39" s="141"/>
      <c r="G39" s="161" t="s">
        <v>85</v>
      </c>
      <c r="H39" s="181"/>
      <c r="I39" s="181"/>
      <c r="J39" s="183" t="s">
        <v>31</v>
      </c>
      <c r="K39" s="291">
        <f>B40</f>
        <v>0</v>
      </c>
      <c r="L39" s="183"/>
      <c r="M39" s="183"/>
      <c r="N39" s="183"/>
      <c r="O39" s="167"/>
      <c r="P39" s="271"/>
    </row>
    <row r="40" spans="1:16" ht="15" customHeight="1" x14ac:dyDescent="0.25">
      <c r="A40" s="78" t="s">
        <v>32</v>
      </c>
      <c r="B40" s="88">
        <f>E13</f>
        <v>0</v>
      </c>
      <c r="C40" s="89"/>
      <c r="D40" s="90"/>
      <c r="E40" s="91"/>
      <c r="F40" s="141"/>
      <c r="G40" s="161"/>
      <c r="H40" s="181"/>
      <c r="I40" s="181"/>
      <c r="J40" s="183"/>
      <c r="K40" s="183"/>
      <c r="L40" s="183"/>
      <c r="M40" s="183"/>
      <c r="N40" s="183"/>
      <c r="O40" s="167"/>
      <c r="P40" s="271"/>
    </row>
    <row r="41" spans="1:16" ht="15" customHeight="1" thickBot="1" x14ac:dyDescent="0.3">
      <c r="A41" s="78" t="s">
        <v>34</v>
      </c>
      <c r="B41" s="92" t="e">
        <f>B42/B40</f>
        <v>#DIV/0!</v>
      </c>
      <c r="C41" s="89"/>
      <c r="D41" s="90"/>
      <c r="E41" s="91"/>
      <c r="F41" s="141"/>
      <c r="G41" s="163"/>
      <c r="H41" s="266" t="s">
        <v>73</v>
      </c>
      <c r="I41" s="181"/>
      <c r="J41" s="130"/>
      <c r="K41" s="264" t="s">
        <v>74</v>
      </c>
      <c r="L41" s="264" t="s">
        <v>75</v>
      </c>
      <c r="M41" s="264" t="s">
        <v>76</v>
      </c>
      <c r="N41" s="264" t="s">
        <v>77</v>
      </c>
      <c r="O41" s="265" t="s">
        <v>78</v>
      </c>
      <c r="P41" s="271"/>
    </row>
    <row r="42" spans="1:16" ht="15" customHeight="1" x14ac:dyDescent="0.25">
      <c r="A42" s="78" t="s">
        <v>35</v>
      </c>
      <c r="B42" s="93">
        <f>SUMIF('APHIS 71'!$F$14:$F$145,"=I",'APHIS 71'!$J$14:$J$145)</f>
        <v>0</v>
      </c>
      <c r="C42" s="89"/>
      <c r="D42" s="90"/>
      <c r="E42" s="91"/>
      <c r="F42" s="141"/>
      <c r="G42" s="164" t="s">
        <v>41</v>
      </c>
      <c r="H42" s="134">
        <f>C43</f>
        <v>0</v>
      </c>
      <c r="I42" s="181"/>
      <c r="J42" s="130" t="s">
        <v>79</v>
      </c>
      <c r="K42" s="135">
        <f>B42</f>
        <v>0</v>
      </c>
      <c r="L42" s="288">
        <v>0</v>
      </c>
      <c r="M42" s="135">
        <f>K42-L42-O42</f>
        <v>0</v>
      </c>
      <c r="N42" s="288">
        <v>0</v>
      </c>
      <c r="O42" s="278"/>
      <c r="P42" s="271"/>
    </row>
    <row r="43" spans="1:16" ht="15" customHeight="1" thickBot="1" x14ac:dyDescent="0.3">
      <c r="A43" s="81" t="s">
        <v>37</v>
      </c>
      <c r="B43" s="94">
        <f>SUMIF('APHIS 71'!$F$14:$F$145,"=I",'APHIS 71'!$L$14:$L$145)</f>
        <v>0</v>
      </c>
      <c r="C43" s="95">
        <f>SUMIFS('APHIS 71'!$L$14:$L$145,'APHIS 71'!$F$14:$F$145,"=I",'APHIS 71'!$H$14:$H$145,"=I")</f>
        <v>0</v>
      </c>
      <c r="D43" s="96">
        <f>SUMIFS('APHIS 71'!$L$14:$L$145,'APHIS 71'!$F$14:$F$145,"=I",'APHIS 71'!$H$14:$H$145,"=R")</f>
        <v>0</v>
      </c>
      <c r="E43" s="97">
        <f>SUMIFS('APHIS 71'!$L$14:$L$145,'APHIS 71'!$F$14:$F$145,"=I",'APHIS 71'!$H$14:$H$145,"=TP")</f>
        <v>0</v>
      </c>
      <c r="F43" s="174" t="s">
        <v>91</v>
      </c>
      <c r="G43" s="166" t="s">
        <v>80</v>
      </c>
      <c r="H43" s="135">
        <f>D43</f>
        <v>0</v>
      </c>
      <c r="I43" s="181"/>
      <c r="J43" s="130" t="s">
        <v>73</v>
      </c>
      <c r="K43" s="135">
        <f>H45</f>
        <v>0</v>
      </c>
      <c r="L43" s="288">
        <v>0</v>
      </c>
      <c r="M43" s="135">
        <f>K43-L43-O43</f>
        <v>0</v>
      </c>
      <c r="N43" s="288">
        <v>0</v>
      </c>
      <c r="O43" s="278"/>
      <c r="P43" s="271"/>
    </row>
    <row r="44" spans="1:16" ht="15" customHeight="1" thickBot="1" x14ac:dyDescent="0.3">
      <c r="A44" s="270" t="s">
        <v>43</v>
      </c>
      <c r="B44" s="270">
        <f>SUMIFS('APHIS 71'!$J$14:$J$145,'APHIS 71'!$F$14:$F$145,"=I",'APHIS 71'!$E$14:$E$145,"=E")</f>
        <v>0</v>
      </c>
      <c r="C44" s="232"/>
      <c r="D44" s="233"/>
      <c r="E44" s="234"/>
      <c r="F44" s="141"/>
      <c r="G44" s="163" t="s">
        <v>81</v>
      </c>
      <c r="H44" s="136">
        <f>E43</f>
        <v>0</v>
      </c>
      <c r="I44" s="181"/>
      <c r="J44" s="130" t="s">
        <v>82</v>
      </c>
      <c r="K44" s="132">
        <v>0</v>
      </c>
      <c r="L44" s="288">
        <v>0</v>
      </c>
      <c r="M44" s="132">
        <v>0</v>
      </c>
      <c r="N44" s="288">
        <v>0</v>
      </c>
      <c r="O44" s="278"/>
      <c r="P44" s="271"/>
    </row>
    <row r="45" spans="1:16" ht="15" customHeight="1" thickBot="1" x14ac:dyDescent="0.3">
      <c r="A45" s="270" t="s">
        <v>44</v>
      </c>
      <c r="B45" s="270">
        <f>SUMIFS('APHIS 71'!$L$14:$L$145,'APHIS 71'!$F$14:$F$145,"=I",'APHIS 71'!$E$14:$E$145,"=E")</f>
        <v>0</v>
      </c>
      <c r="C45" s="235"/>
      <c r="D45" s="236"/>
      <c r="E45" s="237"/>
      <c r="F45" s="250"/>
      <c r="G45" s="169" t="s">
        <v>57</v>
      </c>
      <c r="H45" s="170">
        <f>SUM(H42:H44)</f>
        <v>0</v>
      </c>
      <c r="I45" s="171"/>
      <c r="J45" s="171"/>
      <c r="K45" s="171"/>
      <c r="L45" s="171"/>
      <c r="M45" s="171"/>
      <c r="N45" s="171"/>
      <c r="O45" s="172"/>
      <c r="P45" s="271"/>
    </row>
    <row r="46" spans="1:16" ht="17.100000000000001" customHeight="1" x14ac:dyDescent="0.25">
      <c r="A46" s="141"/>
      <c r="B46" s="141"/>
      <c r="C46" s="141"/>
      <c r="D46" s="141"/>
      <c r="E46" s="141"/>
      <c r="F46" s="141"/>
      <c r="G46" s="141"/>
      <c r="H46" s="141"/>
      <c r="I46" s="141"/>
      <c r="J46" s="141"/>
      <c r="K46" s="141"/>
      <c r="L46" s="141"/>
      <c r="M46" s="141"/>
      <c r="N46" s="141"/>
      <c r="O46" s="141"/>
      <c r="P46" s="271"/>
    </row>
    <row r="54" spans="1:1" ht="9" customHeight="1" x14ac:dyDescent="0.25">
      <c r="A54" s="9" t="s">
        <v>100</v>
      </c>
    </row>
  </sheetData>
  <pageMargins left="0.7" right="0.7" top="0.75" bottom="0.75" header="0.3" footer="0.3"/>
  <pageSetup scale="95" orientation="landscape" r:id="rId1"/>
  <rowBreaks count="1" manualBreakCount="1">
    <brk id="38" max="8" man="1"/>
  </rowBreaks>
  <colBreaks count="1" manualBreakCount="1">
    <brk id="5" min="5" max="4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51D37-D903-4913-BF67-88CE583C2286}">
  <dimension ref="A1:H37"/>
  <sheetViews>
    <sheetView zoomScale="85" zoomScaleNormal="85" zoomScaleSheetLayoutView="115" workbookViewId="0">
      <selection activeCell="D20" sqref="D20"/>
    </sheetView>
  </sheetViews>
  <sheetFormatPr defaultColWidth="9.140625" defaultRowHeight="9" customHeight="1" x14ac:dyDescent="0.25"/>
  <cols>
    <col min="1" max="1" width="3.85546875" style="9" customWidth="1"/>
    <col min="2" max="2" width="35.140625" style="9" customWidth="1"/>
    <col min="3" max="3" width="17.7109375" style="9" customWidth="1"/>
    <col min="4" max="4" width="90.7109375" style="9" customWidth="1"/>
    <col min="5" max="5" width="2.85546875" style="9" customWidth="1"/>
    <col min="6" max="16384" width="9.140625" style="9"/>
  </cols>
  <sheetData>
    <row r="1" spans="1:8" ht="31.5" customHeight="1" thickBot="1" x14ac:dyDescent="0.3">
      <c r="B1" s="155" t="s">
        <v>89</v>
      </c>
      <c r="C1" s="156"/>
      <c r="D1" s="157"/>
    </row>
    <row r="2" spans="1:8" ht="31.5" customHeight="1" x14ac:dyDescent="0.25">
      <c r="B2" s="315" t="s">
        <v>127</v>
      </c>
      <c r="C2" s="231"/>
      <c r="D2" s="316" t="s">
        <v>128</v>
      </c>
    </row>
    <row r="3" spans="1:8" ht="15" customHeight="1" thickBot="1" x14ac:dyDescent="0.3">
      <c r="B3" s="115"/>
    </row>
    <row r="4" spans="1:8" ht="33" customHeight="1" x14ac:dyDescent="0.25">
      <c r="B4" s="289" t="s">
        <v>119</v>
      </c>
      <c r="C4" s="311" t="s">
        <v>125</v>
      </c>
      <c r="D4" s="102" t="s">
        <v>33</v>
      </c>
      <c r="E4" s="98"/>
    </row>
    <row r="5" spans="1:8" ht="15" customHeight="1" x14ac:dyDescent="0.25">
      <c r="B5" s="312" t="s">
        <v>69</v>
      </c>
      <c r="C5" s="313">
        <v>10</v>
      </c>
      <c r="D5" s="314" t="s">
        <v>126</v>
      </c>
    </row>
    <row r="6" spans="1:8" ht="15" customHeight="1" x14ac:dyDescent="0.25">
      <c r="A6" s="99"/>
      <c r="B6" s="341" t="s">
        <v>160</v>
      </c>
      <c r="C6" s="158">
        <v>47.99</v>
      </c>
      <c r="D6" s="159" t="s">
        <v>161</v>
      </c>
      <c r="F6" s="115"/>
    </row>
    <row r="7" spans="1:8" ht="15" customHeight="1" x14ac:dyDescent="0.25">
      <c r="B7" s="341" t="s">
        <v>162</v>
      </c>
      <c r="C7" s="158">
        <v>56.2</v>
      </c>
      <c r="D7" s="159" t="s">
        <v>163</v>
      </c>
    </row>
    <row r="8" spans="1:8" ht="15" customHeight="1" x14ac:dyDescent="0.25">
      <c r="B8" s="341" t="s">
        <v>164</v>
      </c>
      <c r="C8" s="158">
        <v>25.89</v>
      </c>
      <c r="D8" s="159" t="s">
        <v>165</v>
      </c>
    </row>
    <row r="9" spans="1:8" ht="15" customHeight="1" x14ac:dyDescent="0.25">
      <c r="B9" s="333"/>
      <c r="C9" s="331"/>
      <c r="D9" s="332"/>
    </row>
    <row r="10" spans="1:8" ht="15" customHeight="1" x14ac:dyDescent="0.25">
      <c r="B10" s="333"/>
      <c r="C10" s="331"/>
      <c r="D10" s="332"/>
    </row>
    <row r="11" spans="1:8" ht="15" customHeight="1" x14ac:dyDescent="0.25">
      <c r="B11" s="333"/>
      <c r="C11" s="331"/>
      <c r="D11" s="332"/>
    </row>
    <row r="12" spans="1:8" ht="15" customHeight="1" x14ac:dyDescent="0.25">
      <c r="B12" s="333"/>
      <c r="C12" s="331"/>
      <c r="D12" s="332"/>
    </row>
    <row r="13" spans="1:8" ht="15" customHeight="1" x14ac:dyDescent="0.25">
      <c r="B13" s="333"/>
      <c r="C13" s="331"/>
      <c r="D13" s="332"/>
    </row>
    <row r="14" spans="1:8" ht="15" customHeight="1" x14ac:dyDescent="0.25">
      <c r="B14" s="333"/>
      <c r="C14" s="331"/>
      <c r="D14" s="332"/>
    </row>
    <row r="15" spans="1:8" ht="15" customHeight="1" x14ac:dyDescent="0.25">
      <c r="B15" s="160"/>
      <c r="C15" s="158"/>
      <c r="D15" s="159"/>
    </row>
    <row r="16" spans="1:8" ht="15" customHeight="1" x14ac:dyDescent="0.25">
      <c r="A16" s="100"/>
      <c r="B16" s="160"/>
      <c r="C16" s="158"/>
      <c r="D16" s="159"/>
      <c r="H16" s="127"/>
    </row>
    <row r="17" spans="1:8" ht="15" customHeight="1" x14ac:dyDescent="0.25">
      <c r="A17" s="100"/>
      <c r="B17" s="160"/>
      <c r="C17" s="158"/>
      <c r="D17" s="159"/>
    </row>
    <row r="18" spans="1:8" ht="15" customHeight="1" x14ac:dyDescent="0.25">
      <c r="A18" s="100"/>
      <c r="B18" s="160"/>
      <c r="C18" s="158"/>
      <c r="D18" s="159"/>
      <c r="H18" s="127"/>
    </row>
    <row r="19" spans="1:8" ht="15" customHeight="1" x14ac:dyDescent="0.25">
      <c r="B19" s="160"/>
      <c r="C19" s="158"/>
      <c r="D19" s="159"/>
    </row>
    <row r="20" spans="1:8" ht="15" customHeight="1" thickBot="1" x14ac:dyDescent="0.3">
      <c r="B20" s="152"/>
      <c r="C20" s="230">
        <f>AVERAGE(C6:C19)</f>
        <v>43.359999999999992</v>
      </c>
      <c r="D20" s="153" t="s">
        <v>118</v>
      </c>
    </row>
    <row r="21" spans="1:8" ht="15" customHeight="1" x14ac:dyDescent="0.25"/>
    <row r="22" spans="1:8" ht="15" customHeight="1" x14ac:dyDescent="0.25"/>
    <row r="23" spans="1:8" ht="20.100000000000001" customHeight="1" x14ac:dyDescent="0.25">
      <c r="B23" s="154" t="s">
        <v>86</v>
      </c>
      <c r="C23" s="177">
        <f>'APHIS 71'!L9</f>
        <v>139</v>
      </c>
    </row>
    <row r="24" spans="1:8" ht="20.100000000000001" customHeight="1" thickBot="1" x14ac:dyDescent="0.3">
      <c r="B24" s="154" t="s">
        <v>87</v>
      </c>
      <c r="C24" s="320">
        <f>C20</f>
        <v>43.359999999999992</v>
      </c>
      <c r="D24" s="317" t="s">
        <v>95</v>
      </c>
    </row>
    <row r="25" spans="1:8" ht="20.100000000000001" customHeight="1" x14ac:dyDescent="0.25">
      <c r="B25" s="154"/>
      <c r="C25" s="334">
        <f>C23*C24</f>
        <v>6027.0399999999991</v>
      </c>
      <c r="D25" s="317" t="s">
        <v>96</v>
      </c>
    </row>
    <row r="26" spans="1:8" ht="20.100000000000001" customHeight="1" x14ac:dyDescent="0.25">
      <c r="B26" s="154" t="s">
        <v>88</v>
      </c>
      <c r="C26" s="176"/>
      <c r="D26" s="318"/>
    </row>
    <row r="27" spans="1:8" ht="20.100000000000001" customHeight="1" thickBot="1" x14ac:dyDescent="0.3">
      <c r="A27" s="275" t="s">
        <v>116</v>
      </c>
      <c r="B27" s="310">
        <v>1.429</v>
      </c>
      <c r="C27" s="335">
        <f>C25*B27</f>
        <v>8612.640159999999</v>
      </c>
      <c r="D27" s="319" t="s">
        <v>123</v>
      </c>
    </row>
    <row r="28" spans="1:8" ht="20.100000000000001" customHeight="1" x14ac:dyDescent="0.25">
      <c r="D28" s="319" t="s">
        <v>124</v>
      </c>
    </row>
    <row r="29" spans="1:8" ht="15" customHeight="1" x14ac:dyDescent="0.25">
      <c r="B29" s="108"/>
      <c r="C29" s="109"/>
      <c r="D29" s="109"/>
    </row>
    <row r="30" spans="1:8" ht="17.100000000000001" customHeight="1" x14ac:dyDescent="0.25"/>
    <row r="31" spans="1:8" ht="17.100000000000001" customHeight="1" x14ac:dyDescent="0.25"/>
    <row r="32" spans="1:8" ht="15" customHeight="1" x14ac:dyDescent="0.25"/>
    <row r="33" ht="15" customHeight="1" x14ac:dyDescent="0.25"/>
    <row r="34" ht="15" customHeight="1" x14ac:dyDescent="0.25"/>
    <row r="35" ht="15" customHeight="1" x14ac:dyDescent="0.25"/>
    <row r="36" ht="15" customHeight="1" x14ac:dyDescent="0.25"/>
    <row r="37" ht="15" customHeight="1" x14ac:dyDescent="0.25"/>
  </sheetData>
  <hyperlinks>
    <hyperlink ref="D2" r:id="rId1" location="00-0000" xr:uid="{1300C7B6-5054-4770-8B87-A7470033C053}"/>
  </hyperlinks>
  <pageMargins left="0.7" right="0.7" top="0.75" bottom="0.75" header="0.3" footer="0.3"/>
  <pageSetup scale="95" orientation="landscape" r:id="rId2"/>
  <colBreaks count="1" manualBreakCount="1">
    <brk id="1" min="3" max="44" man="1"/>
  </colBreaks>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D2F79-3687-4A11-A578-A70AF1ED7155}">
  <dimension ref="A1:T46"/>
  <sheetViews>
    <sheetView topLeftCell="A16" zoomScale="70" zoomScaleNormal="70" zoomScaleSheetLayoutView="100" workbookViewId="0">
      <selection activeCell="A16" sqref="A16"/>
    </sheetView>
  </sheetViews>
  <sheetFormatPr defaultRowHeight="15" x14ac:dyDescent="0.25"/>
  <cols>
    <col min="1" max="1" width="40.7109375" customWidth="1"/>
    <col min="2" max="2" width="21.7109375" customWidth="1"/>
    <col min="3" max="4" width="12.7109375" style="121" customWidth="1"/>
    <col min="5" max="8" width="7.7109375" customWidth="1"/>
    <col min="9" max="9" width="16.42578125" style="1" customWidth="1"/>
    <col min="10" max="12" width="15.7109375" style="1" customWidth="1"/>
    <col min="13" max="20" width="15.7109375" customWidth="1"/>
  </cols>
  <sheetData>
    <row r="1" spans="1:20" ht="24" customHeight="1" thickBot="1" x14ac:dyDescent="0.3">
      <c r="A1" s="117" t="s">
        <v>48</v>
      </c>
      <c r="B1" s="125" t="s">
        <v>66</v>
      </c>
      <c r="C1" s="30"/>
      <c r="D1" s="30"/>
      <c r="E1" s="30"/>
      <c r="F1" s="30"/>
      <c r="G1" s="122"/>
      <c r="H1" s="122"/>
      <c r="I1" s="31"/>
      <c r="J1" s="31"/>
      <c r="K1" s="118" t="s">
        <v>3</v>
      </c>
      <c r="L1" s="123" t="s">
        <v>67</v>
      </c>
    </row>
    <row r="2" spans="1:20" ht="45" customHeight="1" x14ac:dyDescent="0.35">
      <c r="A2" s="308" t="s">
        <v>26</v>
      </c>
      <c r="B2" s="124"/>
      <c r="C2" s="43"/>
      <c r="D2" s="36"/>
      <c r="E2" s="36"/>
      <c r="F2" s="36"/>
      <c r="G2" s="36"/>
      <c r="H2" s="36"/>
      <c r="I2" s="37"/>
      <c r="J2" s="35"/>
      <c r="K2" s="37"/>
      <c r="L2" s="38"/>
      <c r="N2" s="110" t="s">
        <v>68</v>
      </c>
    </row>
    <row r="3" spans="1:20" ht="36" customHeight="1" thickBot="1" x14ac:dyDescent="0.3">
      <c r="A3" s="114" t="s">
        <v>70</v>
      </c>
      <c r="B3" s="126"/>
      <c r="C3" s="39"/>
      <c r="D3" s="39"/>
      <c r="E3" s="39"/>
      <c r="F3" s="39"/>
      <c r="G3" s="39"/>
      <c r="H3" s="39"/>
      <c r="I3" s="40"/>
      <c r="J3" s="41"/>
      <c r="K3" s="40"/>
      <c r="L3" s="42"/>
    </row>
    <row r="4" spans="1:20" ht="21" customHeight="1" thickBot="1" x14ac:dyDescent="0.3">
      <c r="A4" s="48" t="s">
        <v>71</v>
      </c>
      <c r="B4" s="49"/>
      <c r="C4" s="50"/>
      <c r="D4" s="50"/>
      <c r="E4" s="51"/>
      <c r="F4" s="51"/>
      <c r="G4" s="51"/>
      <c r="H4" s="51"/>
      <c r="I4" s="51"/>
      <c r="J4" s="52"/>
      <c r="K4" s="53" t="s">
        <v>49</v>
      </c>
      <c r="L4" s="54"/>
      <c r="M4" s="194"/>
      <c r="N4" s="195"/>
      <c r="O4" s="195"/>
      <c r="P4" s="198" t="s">
        <v>99</v>
      </c>
    </row>
    <row r="5" spans="1:20" ht="19.5" thickBot="1" x14ac:dyDescent="0.35">
      <c r="A5" s="33" t="s">
        <v>0</v>
      </c>
      <c r="B5" s="47"/>
      <c r="C5" s="23"/>
      <c r="D5" s="23"/>
      <c r="E5" s="23"/>
      <c r="F5" s="27"/>
      <c r="G5" s="27"/>
      <c r="H5" s="27"/>
      <c r="I5" s="28"/>
      <c r="J5" s="13"/>
      <c r="K5" s="14" t="s">
        <v>65</v>
      </c>
      <c r="L5" s="15">
        <f>SUMIF(G14:G44,"*X*",I14:I44)</f>
        <v>0</v>
      </c>
      <c r="M5" s="196"/>
      <c r="N5" s="197" t="s">
        <v>98</v>
      </c>
      <c r="O5" s="199">
        <f>L5</f>
        <v>0</v>
      </c>
      <c r="P5" s="200">
        <f>L5-O5</f>
        <v>0</v>
      </c>
    </row>
    <row r="6" spans="1:20" x14ac:dyDescent="0.25">
      <c r="A6" s="32" t="s">
        <v>1</v>
      </c>
      <c r="B6" s="44"/>
      <c r="C6" s="24"/>
      <c r="D6" s="24"/>
      <c r="E6" s="24"/>
      <c r="F6" s="24"/>
      <c r="G6" s="24"/>
      <c r="H6" s="24"/>
      <c r="I6" s="26"/>
      <c r="J6" s="16"/>
      <c r="K6" s="17" t="s">
        <v>15</v>
      </c>
      <c r="L6" s="18">
        <f>SUM(J14:J44)</f>
        <v>0</v>
      </c>
    </row>
    <row r="7" spans="1:20" x14ac:dyDescent="0.25">
      <c r="A7" s="32" t="s">
        <v>2</v>
      </c>
      <c r="B7" s="44"/>
      <c r="C7" s="24"/>
      <c r="D7" s="24"/>
      <c r="E7" s="24"/>
      <c r="F7" s="24"/>
      <c r="G7" s="24"/>
      <c r="H7" s="24"/>
      <c r="I7" s="26"/>
      <c r="J7" s="16"/>
      <c r="K7" s="17" t="s">
        <v>16</v>
      </c>
      <c r="L7" s="306" t="s">
        <v>122</v>
      </c>
    </row>
    <row r="8" spans="1:20" x14ac:dyDescent="0.25">
      <c r="A8" s="32" t="s">
        <v>3</v>
      </c>
      <c r="B8" s="45"/>
      <c r="C8" s="24"/>
      <c r="D8" s="24"/>
      <c r="E8" s="24"/>
      <c r="F8" s="24"/>
      <c r="G8" s="24"/>
      <c r="H8" s="24"/>
      <c r="I8" s="26"/>
      <c r="J8" s="16"/>
      <c r="K8" s="17" t="s">
        <v>17</v>
      </c>
      <c r="L8" s="19" t="e">
        <f>L6/L5</f>
        <v>#DIV/0!</v>
      </c>
    </row>
    <row r="9" spans="1:20" x14ac:dyDescent="0.25">
      <c r="A9" s="32" t="s">
        <v>4</v>
      </c>
      <c r="B9" s="44"/>
      <c r="C9" s="24"/>
      <c r="D9" s="24"/>
      <c r="E9" s="24"/>
      <c r="F9" s="24"/>
      <c r="G9" s="24"/>
      <c r="H9" s="24"/>
      <c r="I9" s="26"/>
      <c r="J9" s="16"/>
      <c r="K9" s="17" t="s">
        <v>18</v>
      </c>
      <c r="L9" s="18">
        <f>SUM(L14:L44)</f>
        <v>0</v>
      </c>
    </row>
    <row r="10" spans="1:20" x14ac:dyDescent="0.25">
      <c r="A10" s="32" t="s">
        <v>5</v>
      </c>
      <c r="B10" s="44"/>
      <c r="C10" s="24"/>
      <c r="D10" s="24"/>
      <c r="E10" s="24"/>
      <c r="F10" s="24"/>
      <c r="G10" s="24"/>
      <c r="H10" s="24"/>
      <c r="I10" s="26"/>
      <c r="J10" s="16"/>
      <c r="K10" s="17" t="s">
        <v>19</v>
      </c>
      <c r="L10" s="20" t="e">
        <f>L9/L6</f>
        <v>#DIV/0!</v>
      </c>
    </row>
    <row r="11" spans="1:20" ht="19.5" thickBot="1" x14ac:dyDescent="0.35">
      <c r="A11" s="34" t="s">
        <v>6</v>
      </c>
      <c r="B11" s="46"/>
      <c r="C11" s="25"/>
      <c r="D11" s="25"/>
      <c r="E11" s="25"/>
      <c r="F11" s="25"/>
      <c r="G11" s="25"/>
      <c r="H11" s="25"/>
      <c r="I11" s="29"/>
      <c r="J11" s="21"/>
      <c r="K11" s="22" t="s">
        <v>20</v>
      </c>
      <c r="L11" s="307" t="s">
        <v>122</v>
      </c>
      <c r="Q11" s="321" t="s">
        <v>129</v>
      </c>
    </row>
    <row r="12" spans="1:20" ht="21" customHeight="1" thickTop="1" thickBot="1" x14ac:dyDescent="0.3">
      <c r="A12" s="55" t="s">
        <v>25</v>
      </c>
      <c r="B12" s="56"/>
      <c r="C12" s="56"/>
      <c r="D12" s="56"/>
      <c r="E12" s="56"/>
      <c r="F12" s="56"/>
      <c r="G12" s="56"/>
      <c r="H12" s="56"/>
      <c r="I12" s="57"/>
      <c r="J12" s="57"/>
      <c r="K12" s="57"/>
      <c r="L12" s="101"/>
      <c r="M12" s="70"/>
      <c r="N12" s="111" t="s">
        <v>50</v>
      </c>
      <c r="O12" s="71"/>
      <c r="P12" s="72"/>
      <c r="Q12" s="73"/>
      <c r="R12" s="112" t="s">
        <v>120</v>
      </c>
      <c r="S12" s="73"/>
      <c r="T12" s="74"/>
    </row>
    <row r="13" spans="1:20" ht="107.25" customHeight="1" thickBot="1" x14ac:dyDescent="0.3">
      <c r="A13" s="7" t="s">
        <v>7</v>
      </c>
      <c r="B13" s="7" t="s">
        <v>8</v>
      </c>
      <c r="C13" s="7" t="s">
        <v>13</v>
      </c>
      <c r="D13" s="7" t="s">
        <v>14</v>
      </c>
      <c r="E13" s="8" t="s">
        <v>9</v>
      </c>
      <c r="F13" s="8" t="s">
        <v>12</v>
      </c>
      <c r="G13" s="8" t="s">
        <v>11</v>
      </c>
      <c r="H13" s="8" t="s">
        <v>10</v>
      </c>
      <c r="I13" s="120" t="s">
        <v>24</v>
      </c>
      <c r="J13" s="7" t="s">
        <v>21</v>
      </c>
      <c r="K13" s="120" t="s">
        <v>22</v>
      </c>
      <c r="L13" s="7" t="s">
        <v>23</v>
      </c>
      <c r="M13" s="65" t="s">
        <v>51</v>
      </c>
      <c r="N13" s="66" t="s">
        <v>52</v>
      </c>
      <c r="O13" s="66" t="s">
        <v>53</v>
      </c>
      <c r="P13" s="67" t="s">
        <v>54</v>
      </c>
      <c r="Q13" s="11" t="s">
        <v>51</v>
      </c>
      <c r="R13" s="7" t="s">
        <v>52</v>
      </c>
      <c r="S13" s="7" t="s">
        <v>53</v>
      </c>
      <c r="T13" s="10" t="s">
        <v>54</v>
      </c>
    </row>
    <row r="14" spans="1:20" ht="30" customHeight="1" x14ac:dyDescent="0.25">
      <c r="A14" s="59"/>
      <c r="B14" s="60"/>
      <c r="C14" s="5"/>
      <c r="D14" s="5"/>
      <c r="E14" s="5"/>
      <c r="F14" s="5"/>
      <c r="G14" s="192"/>
      <c r="H14" s="5"/>
      <c r="I14" s="6"/>
      <c r="J14" s="6"/>
      <c r="K14" s="63"/>
      <c r="L14" s="6">
        <f>ROUNDUP(J14*K14,0)</f>
        <v>0</v>
      </c>
      <c r="M14" s="68">
        <f>I14-Q14</f>
        <v>0</v>
      </c>
      <c r="N14" s="69">
        <f>J14-R14</f>
        <v>0</v>
      </c>
      <c r="O14" s="191">
        <f>K14-S14</f>
        <v>0</v>
      </c>
      <c r="P14" s="69">
        <f>L14-T14</f>
        <v>0</v>
      </c>
      <c r="Q14" s="12"/>
      <c r="R14" s="12"/>
      <c r="S14" s="12"/>
      <c r="T14" s="12"/>
    </row>
    <row r="15" spans="1:20" ht="30" customHeight="1" x14ac:dyDescent="0.25">
      <c r="A15" s="59"/>
      <c r="B15" s="62"/>
      <c r="C15" s="62"/>
      <c r="D15" s="62"/>
      <c r="E15" s="3"/>
      <c r="F15" s="3"/>
      <c r="G15" s="193"/>
      <c r="H15" s="3"/>
      <c r="I15" s="4"/>
      <c r="J15" s="4"/>
      <c r="K15" s="64"/>
      <c r="L15" s="6">
        <f t="shared" ref="L15:L43" si="0">ROUNDUP(J15*K15,0)</f>
        <v>0</v>
      </c>
      <c r="M15" s="68">
        <f t="shared" ref="M15:M43" si="1">I15-Q15</f>
        <v>0</v>
      </c>
      <c r="N15" s="69">
        <f t="shared" ref="N15:N44" si="2">J15-R15</f>
        <v>0</v>
      </c>
      <c r="O15" s="191">
        <f t="shared" ref="O15:O44" si="3">K15-S15</f>
        <v>0</v>
      </c>
      <c r="P15" s="69">
        <f t="shared" ref="P15:P44" si="4">L15-T15</f>
        <v>0</v>
      </c>
      <c r="Q15" s="12"/>
      <c r="R15" s="12"/>
      <c r="S15" s="12"/>
      <c r="T15" s="12"/>
    </row>
    <row r="16" spans="1:20" ht="30" customHeight="1" x14ac:dyDescent="0.25">
      <c r="A16" s="59"/>
      <c r="B16" s="62"/>
      <c r="C16" s="62"/>
      <c r="D16" s="62"/>
      <c r="E16" s="3"/>
      <c r="F16" s="3"/>
      <c r="G16" s="193"/>
      <c r="H16" s="3"/>
      <c r="I16" s="4"/>
      <c r="J16" s="4"/>
      <c r="K16" s="64"/>
      <c r="L16" s="6">
        <f t="shared" si="0"/>
        <v>0</v>
      </c>
      <c r="M16" s="68">
        <f t="shared" si="1"/>
        <v>0</v>
      </c>
      <c r="N16" s="69">
        <f t="shared" si="2"/>
        <v>0</v>
      </c>
      <c r="O16" s="191">
        <f t="shared" si="3"/>
        <v>0</v>
      </c>
      <c r="P16" s="69">
        <f t="shared" si="4"/>
        <v>0</v>
      </c>
      <c r="Q16" s="12"/>
      <c r="R16" s="12"/>
      <c r="S16" s="12"/>
      <c r="T16" s="12"/>
    </row>
    <row r="17" spans="1:20" ht="30" customHeight="1" x14ac:dyDescent="0.25">
      <c r="A17" s="61"/>
      <c r="B17" s="62"/>
      <c r="C17" s="62"/>
      <c r="D17" s="62"/>
      <c r="E17" s="3"/>
      <c r="F17" s="3"/>
      <c r="G17" s="193"/>
      <c r="H17" s="3"/>
      <c r="I17" s="4"/>
      <c r="J17" s="4"/>
      <c r="K17" s="64"/>
      <c r="L17" s="6">
        <f t="shared" si="0"/>
        <v>0</v>
      </c>
      <c r="M17" s="68">
        <f t="shared" si="1"/>
        <v>0</v>
      </c>
      <c r="N17" s="69">
        <f t="shared" si="2"/>
        <v>0</v>
      </c>
      <c r="O17" s="191">
        <f t="shared" si="3"/>
        <v>0</v>
      </c>
      <c r="P17" s="69">
        <f t="shared" si="4"/>
        <v>0</v>
      </c>
      <c r="Q17" s="12"/>
      <c r="R17" s="12"/>
      <c r="S17" s="12"/>
      <c r="T17" s="12"/>
    </row>
    <row r="18" spans="1:20" ht="30" customHeight="1" x14ac:dyDescent="0.25">
      <c r="A18" s="61"/>
      <c r="B18" s="62"/>
      <c r="C18" s="62"/>
      <c r="D18" s="62"/>
      <c r="E18" s="3"/>
      <c r="F18" s="3"/>
      <c r="G18" s="193"/>
      <c r="H18" s="3"/>
      <c r="I18" s="4"/>
      <c r="J18" s="4"/>
      <c r="K18" s="64"/>
      <c r="L18" s="6">
        <f t="shared" si="0"/>
        <v>0</v>
      </c>
      <c r="M18" s="68">
        <f t="shared" si="1"/>
        <v>0</v>
      </c>
      <c r="N18" s="69">
        <f t="shared" si="2"/>
        <v>0</v>
      </c>
      <c r="O18" s="191">
        <f t="shared" si="3"/>
        <v>0</v>
      </c>
      <c r="P18" s="69">
        <f t="shared" si="4"/>
        <v>0</v>
      </c>
      <c r="Q18" s="12"/>
      <c r="R18" s="12"/>
      <c r="S18" s="12"/>
      <c r="T18" s="12"/>
    </row>
    <row r="19" spans="1:20" ht="30" customHeight="1" x14ac:dyDescent="0.25">
      <c r="A19" s="61"/>
      <c r="B19" s="62"/>
      <c r="C19" s="62"/>
      <c r="D19" s="62"/>
      <c r="E19" s="3"/>
      <c r="F19" s="3"/>
      <c r="G19" s="193"/>
      <c r="H19" s="3"/>
      <c r="I19" s="4"/>
      <c r="J19" s="4"/>
      <c r="K19" s="64"/>
      <c r="L19" s="6">
        <f t="shared" si="0"/>
        <v>0</v>
      </c>
      <c r="M19" s="68">
        <f t="shared" si="1"/>
        <v>0</v>
      </c>
      <c r="N19" s="69">
        <f t="shared" si="2"/>
        <v>0</v>
      </c>
      <c r="O19" s="191">
        <f t="shared" si="3"/>
        <v>0</v>
      </c>
      <c r="P19" s="69">
        <f t="shared" si="4"/>
        <v>0</v>
      </c>
      <c r="Q19" s="12"/>
      <c r="R19" s="12"/>
      <c r="S19" s="12"/>
      <c r="T19" s="12"/>
    </row>
    <row r="20" spans="1:20" ht="30" customHeight="1" x14ac:dyDescent="0.25">
      <c r="A20" s="61"/>
      <c r="B20" s="62"/>
      <c r="C20" s="62"/>
      <c r="D20" s="62"/>
      <c r="E20" s="3"/>
      <c r="F20" s="3"/>
      <c r="G20" s="193"/>
      <c r="H20" s="3"/>
      <c r="I20" s="4"/>
      <c r="J20" s="4"/>
      <c r="K20" s="64"/>
      <c r="L20" s="6">
        <f t="shared" si="0"/>
        <v>0</v>
      </c>
      <c r="M20" s="68">
        <f t="shared" si="1"/>
        <v>0</v>
      </c>
      <c r="N20" s="69">
        <f t="shared" si="2"/>
        <v>0</v>
      </c>
      <c r="O20" s="191">
        <f t="shared" si="3"/>
        <v>0</v>
      </c>
      <c r="P20" s="69">
        <f t="shared" si="4"/>
        <v>0</v>
      </c>
      <c r="Q20" s="12"/>
      <c r="R20" s="12"/>
      <c r="S20" s="12"/>
      <c r="T20" s="12"/>
    </row>
    <row r="21" spans="1:20" ht="30" customHeight="1" x14ac:dyDescent="0.25">
      <c r="A21" s="61"/>
      <c r="B21" s="62"/>
      <c r="C21" s="62"/>
      <c r="D21" s="62"/>
      <c r="E21" s="3"/>
      <c r="F21" s="3"/>
      <c r="G21" s="193"/>
      <c r="H21" s="3"/>
      <c r="I21" s="4"/>
      <c r="J21" s="4"/>
      <c r="K21" s="64"/>
      <c r="L21" s="6">
        <f t="shared" si="0"/>
        <v>0</v>
      </c>
      <c r="M21" s="68">
        <f t="shared" si="1"/>
        <v>0</v>
      </c>
      <c r="N21" s="69">
        <f t="shared" si="2"/>
        <v>0</v>
      </c>
      <c r="O21" s="191">
        <f t="shared" si="3"/>
        <v>0</v>
      </c>
      <c r="P21" s="69">
        <f t="shared" si="4"/>
        <v>0</v>
      </c>
      <c r="Q21" s="12"/>
      <c r="R21" s="12"/>
      <c r="S21" s="12"/>
      <c r="T21" s="12"/>
    </row>
    <row r="22" spans="1:20" ht="30" customHeight="1" x14ac:dyDescent="0.25">
      <c r="A22" s="61"/>
      <c r="B22" s="62"/>
      <c r="C22" s="62"/>
      <c r="D22" s="62"/>
      <c r="E22" s="3"/>
      <c r="F22" s="3"/>
      <c r="G22" s="193"/>
      <c r="H22" s="3"/>
      <c r="I22" s="4"/>
      <c r="J22" s="4"/>
      <c r="K22" s="64"/>
      <c r="L22" s="6">
        <f t="shared" si="0"/>
        <v>0</v>
      </c>
      <c r="M22" s="68">
        <f t="shared" si="1"/>
        <v>0</v>
      </c>
      <c r="N22" s="69">
        <f t="shared" si="2"/>
        <v>0</v>
      </c>
      <c r="O22" s="191">
        <f t="shared" si="3"/>
        <v>0</v>
      </c>
      <c r="P22" s="69">
        <f t="shared" si="4"/>
        <v>0</v>
      </c>
      <c r="Q22" s="12"/>
      <c r="R22" s="12"/>
      <c r="S22" s="12"/>
      <c r="T22" s="12"/>
    </row>
    <row r="23" spans="1:20" ht="30" customHeight="1" x14ac:dyDescent="0.25">
      <c r="A23" s="61"/>
      <c r="B23" s="62"/>
      <c r="C23" s="62"/>
      <c r="D23" s="62"/>
      <c r="E23" s="3"/>
      <c r="F23" s="3"/>
      <c r="G23" s="193"/>
      <c r="H23" s="3"/>
      <c r="I23" s="4"/>
      <c r="J23" s="4"/>
      <c r="K23" s="64"/>
      <c r="L23" s="6">
        <f t="shared" ref="L23:L28" si="5">ROUNDUP(J23*K23,0)</f>
        <v>0</v>
      </c>
      <c r="M23" s="68">
        <f t="shared" ref="M23:M28" si="6">I23-Q23</f>
        <v>0</v>
      </c>
      <c r="N23" s="69">
        <f t="shared" ref="N23:N28" si="7">J23-R23</f>
        <v>0</v>
      </c>
      <c r="O23" s="191">
        <f t="shared" ref="O23:O28" si="8">K23-S23</f>
        <v>0</v>
      </c>
      <c r="P23" s="69">
        <f t="shared" ref="P23:P28" si="9">L23-T23</f>
        <v>0</v>
      </c>
      <c r="Q23" s="12"/>
      <c r="R23" s="12"/>
      <c r="S23" s="12"/>
      <c r="T23" s="12"/>
    </row>
    <row r="24" spans="1:20" ht="30" customHeight="1" x14ac:dyDescent="0.25">
      <c r="A24" s="61"/>
      <c r="B24" s="62"/>
      <c r="C24" s="62"/>
      <c r="D24" s="62"/>
      <c r="E24" s="3"/>
      <c r="F24" s="3"/>
      <c r="G24" s="193"/>
      <c r="H24" s="3"/>
      <c r="I24" s="4"/>
      <c r="J24" s="4"/>
      <c r="K24" s="64"/>
      <c r="L24" s="6">
        <f t="shared" si="5"/>
        <v>0</v>
      </c>
      <c r="M24" s="68">
        <f t="shared" si="6"/>
        <v>0</v>
      </c>
      <c r="N24" s="69">
        <f t="shared" si="7"/>
        <v>0</v>
      </c>
      <c r="O24" s="191">
        <f t="shared" si="8"/>
        <v>0</v>
      </c>
      <c r="P24" s="69">
        <f t="shared" si="9"/>
        <v>0</v>
      </c>
      <c r="Q24" s="12"/>
      <c r="R24" s="12"/>
      <c r="S24" s="12"/>
      <c r="T24" s="12"/>
    </row>
    <row r="25" spans="1:20" ht="30" customHeight="1" x14ac:dyDescent="0.25">
      <c r="A25" s="61"/>
      <c r="B25" s="62"/>
      <c r="C25" s="62"/>
      <c r="D25" s="62"/>
      <c r="E25" s="3"/>
      <c r="F25" s="3"/>
      <c r="G25" s="193"/>
      <c r="H25" s="3"/>
      <c r="I25" s="4"/>
      <c r="J25" s="4"/>
      <c r="K25" s="64"/>
      <c r="L25" s="6">
        <f t="shared" si="5"/>
        <v>0</v>
      </c>
      <c r="M25" s="68">
        <f t="shared" si="6"/>
        <v>0</v>
      </c>
      <c r="N25" s="69">
        <f t="shared" si="7"/>
        <v>0</v>
      </c>
      <c r="O25" s="191">
        <f t="shared" si="8"/>
        <v>0</v>
      </c>
      <c r="P25" s="69">
        <f t="shared" si="9"/>
        <v>0</v>
      </c>
      <c r="Q25" s="12"/>
      <c r="R25" s="12"/>
      <c r="S25" s="12"/>
      <c r="T25" s="12"/>
    </row>
    <row r="26" spans="1:20" ht="30" customHeight="1" x14ac:dyDescent="0.25">
      <c r="A26" s="61"/>
      <c r="B26" s="62"/>
      <c r="C26" s="62"/>
      <c r="D26" s="62"/>
      <c r="E26" s="3"/>
      <c r="F26" s="3"/>
      <c r="G26" s="193"/>
      <c r="H26" s="3"/>
      <c r="I26" s="4"/>
      <c r="J26" s="4"/>
      <c r="K26" s="64"/>
      <c r="L26" s="6">
        <f t="shared" si="5"/>
        <v>0</v>
      </c>
      <c r="M26" s="68">
        <f t="shared" si="6"/>
        <v>0</v>
      </c>
      <c r="N26" s="69">
        <f t="shared" si="7"/>
        <v>0</v>
      </c>
      <c r="O26" s="191">
        <f t="shared" si="8"/>
        <v>0</v>
      </c>
      <c r="P26" s="69">
        <f t="shared" si="9"/>
        <v>0</v>
      </c>
      <c r="Q26" s="12"/>
      <c r="R26" s="12"/>
      <c r="S26" s="12"/>
      <c r="T26" s="12"/>
    </row>
    <row r="27" spans="1:20" ht="30" customHeight="1" x14ac:dyDescent="0.25">
      <c r="A27" s="61"/>
      <c r="B27" s="62"/>
      <c r="C27" s="62"/>
      <c r="D27" s="62"/>
      <c r="E27" s="3"/>
      <c r="F27" s="3"/>
      <c r="G27" s="193"/>
      <c r="H27" s="3"/>
      <c r="I27" s="4"/>
      <c r="J27" s="4"/>
      <c r="K27" s="64"/>
      <c r="L27" s="6">
        <f t="shared" si="5"/>
        <v>0</v>
      </c>
      <c r="M27" s="68">
        <f t="shared" si="6"/>
        <v>0</v>
      </c>
      <c r="N27" s="69">
        <f t="shared" si="7"/>
        <v>0</v>
      </c>
      <c r="O27" s="191">
        <f t="shared" si="8"/>
        <v>0</v>
      </c>
      <c r="P27" s="69">
        <f t="shared" si="9"/>
        <v>0</v>
      </c>
      <c r="Q27" s="12"/>
      <c r="R27" s="12"/>
      <c r="S27" s="12"/>
      <c r="T27" s="12"/>
    </row>
    <row r="28" spans="1:20" ht="30" customHeight="1" x14ac:dyDescent="0.25">
      <c r="A28" s="61"/>
      <c r="B28" s="62"/>
      <c r="C28" s="62"/>
      <c r="D28" s="62"/>
      <c r="E28" s="3"/>
      <c r="F28" s="3"/>
      <c r="G28" s="193"/>
      <c r="H28" s="3"/>
      <c r="I28" s="4"/>
      <c r="J28" s="4"/>
      <c r="K28" s="64"/>
      <c r="L28" s="6">
        <f t="shared" si="5"/>
        <v>0</v>
      </c>
      <c r="M28" s="68">
        <f t="shared" si="6"/>
        <v>0</v>
      </c>
      <c r="N28" s="69">
        <f t="shared" si="7"/>
        <v>0</v>
      </c>
      <c r="O28" s="191">
        <f t="shared" si="8"/>
        <v>0</v>
      </c>
      <c r="P28" s="69">
        <f t="shared" si="9"/>
        <v>0</v>
      </c>
      <c r="Q28" s="12"/>
      <c r="R28" s="12"/>
      <c r="S28" s="12"/>
      <c r="T28" s="12"/>
    </row>
    <row r="29" spans="1:20" ht="30" customHeight="1" x14ac:dyDescent="0.25">
      <c r="A29" s="61"/>
      <c r="B29" s="62"/>
      <c r="C29" s="62"/>
      <c r="D29" s="62"/>
      <c r="E29" s="3"/>
      <c r="F29" s="3"/>
      <c r="G29" s="193"/>
      <c r="H29" s="3"/>
      <c r="I29" s="4"/>
      <c r="J29" s="4"/>
      <c r="K29" s="64"/>
      <c r="L29" s="6">
        <f t="shared" ref="L29:L34" si="10">ROUNDUP(J29*K29,0)</f>
        <v>0</v>
      </c>
      <c r="M29" s="68">
        <f t="shared" ref="M29:M34" si="11">I29-Q29</f>
        <v>0</v>
      </c>
      <c r="N29" s="69">
        <f t="shared" ref="N29:N34" si="12">J29-R29</f>
        <v>0</v>
      </c>
      <c r="O29" s="191">
        <f t="shared" ref="O29:O34" si="13">K29-S29</f>
        <v>0</v>
      </c>
      <c r="P29" s="69">
        <f t="shared" ref="P29:P34" si="14">L29-T29</f>
        <v>0</v>
      </c>
      <c r="Q29" s="12"/>
      <c r="R29" s="12"/>
      <c r="S29" s="12"/>
      <c r="T29" s="12"/>
    </row>
    <row r="30" spans="1:20" ht="30" customHeight="1" x14ac:dyDescent="0.25">
      <c r="A30" s="61"/>
      <c r="B30" s="62"/>
      <c r="C30" s="62"/>
      <c r="D30" s="62"/>
      <c r="E30" s="3"/>
      <c r="F30" s="3"/>
      <c r="G30" s="193"/>
      <c r="H30" s="3"/>
      <c r="I30" s="4"/>
      <c r="J30" s="4"/>
      <c r="K30" s="64"/>
      <c r="L30" s="6">
        <f t="shared" si="10"/>
        <v>0</v>
      </c>
      <c r="M30" s="68">
        <f t="shared" si="11"/>
        <v>0</v>
      </c>
      <c r="N30" s="69">
        <f t="shared" si="12"/>
        <v>0</v>
      </c>
      <c r="O30" s="191">
        <f t="shared" si="13"/>
        <v>0</v>
      </c>
      <c r="P30" s="69">
        <f t="shared" si="14"/>
        <v>0</v>
      </c>
      <c r="Q30" s="12"/>
      <c r="R30" s="12"/>
      <c r="S30" s="12"/>
      <c r="T30" s="12"/>
    </row>
    <row r="31" spans="1:20" ht="30" customHeight="1" x14ac:dyDescent="0.25">
      <c r="A31" s="61"/>
      <c r="B31" s="62"/>
      <c r="C31" s="62"/>
      <c r="D31" s="62"/>
      <c r="E31" s="3"/>
      <c r="F31" s="3"/>
      <c r="G31" s="193"/>
      <c r="H31" s="3"/>
      <c r="I31" s="4"/>
      <c r="J31" s="4"/>
      <c r="K31" s="64"/>
      <c r="L31" s="6">
        <f t="shared" si="10"/>
        <v>0</v>
      </c>
      <c r="M31" s="68">
        <f t="shared" si="11"/>
        <v>0</v>
      </c>
      <c r="N31" s="69">
        <f t="shared" si="12"/>
        <v>0</v>
      </c>
      <c r="O31" s="191">
        <f t="shared" si="13"/>
        <v>0</v>
      </c>
      <c r="P31" s="69">
        <f t="shared" si="14"/>
        <v>0</v>
      </c>
      <c r="Q31" s="12"/>
      <c r="R31" s="12"/>
      <c r="S31" s="12"/>
      <c r="T31" s="12"/>
    </row>
    <row r="32" spans="1:20" ht="30" customHeight="1" x14ac:dyDescent="0.25">
      <c r="A32" s="61"/>
      <c r="B32" s="62"/>
      <c r="C32" s="62"/>
      <c r="D32" s="62"/>
      <c r="E32" s="3"/>
      <c r="F32" s="3"/>
      <c r="G32" s="193"/>
      <c r="H32" s="3"/>
      <c r="I32" s="4"/>
      <c r="J32" s="4"/>
      <c r="K32" s="64"/>
      <c r="L32" s="6">
        <f t="shared" si="10"/>
        <v>0</v>
      </c>
      <c r="M32" s="68">
        <f t="shared" si="11"/>
        <v>0</v>
      </c>
      <c r="N32" s="69">
        <f t="shared" si="12"/>
        <v>0</v>
      </c>
      <c r="O32" s="191">
        <f t="shared" si="13"/>
        <v>0</v>
      </c>
      <c r="P32" s="69">
        <f t="shared" si="14"/>
        <v>0</v>
      </c>
      <c r="Q32" s="12"/>
      <c r="R32" s="12"/>
      <c r="S32" s="12"/>
      <c r="T32" s="12"/>
    </row>
    <row r="33" spans="1:20" ht="30" customHeight="1" x14ac:dyDescent="0.25">
      <c r="A33" s="61"/>
      <c r="B33" s="62"/>
      <c r="C33" s="62"/>
      <c r="D33" s="62"/>
      <c r="E33" s="3"/>
      <c r="F33" s="3"/>
      <c r="G33" s="193"/>
      <c r="H33" s="3"/>
      <c r="I33" s="4"/>
      <c r="J33" s="4"/>
      <c r="K33" s="64"/>
      <c r="L33" s="6">
        <f t="shared" si="10"/>
        <v>0</v>
      </c>
      <c r="M33" s="68">
        <f t="shared" si="11"/>
        <v>0</v>
      </c>
      <c r="N33" s="69">
        <f t="shared" si="12"/>
        <v>0</v>
      </c>
      <c r="O33" s="191">
        <f t="shared" si="13"/>
        <v>0</v>
      </c>
      <c r="P33" s="69">
        <f t="shared" si="14"/>
        <v>0</v>
      </c>
      <c r="Q33" s="12"/>
      <c r="R33" s="12"/>
      <c r="S33" s="12"/>
      <c r="T33" s="12"/>
    </row>
    <row r="34" spans="1:20" ht="30" customHeight="1" x14ac:dyDescent="0.25">
      <c r="A34" s="61"/>
      <c r="B34" s="62"/>
      <c r="C34" s="62"/>
      <c r="D34" s="62"/>
      <c r="E34" s="3"/>
      <c r="F34" s="3"/>
      <c r="G34" s="193"/>
      <c r="H34" s="3"/>
      <c r="I34" s="4"/>
      <c r="J34" s="4"/>
      <c r="K34" s="64"/>
      <c r="L34" s="6">
        <f t="shared" si="10"/>
        <v>0</v>
      </c>
      <c r="M34" s="68">
        <f t="shared" si="11"/>
        <v>0</v>
      </c>
      <c r="N34" s="69">
        <f t="shared" si="12"/>
        <v>0</v>
      </c>
      <c r="O34" s="191">
        <f t="shared" si="13"/>
        <v>0</v>
      </c>
      <c r="P34" s="69">
        <f t="shared" si="14"/>
        <v>0</v>
      </c>
      <c r="Q34" s="12"/>
      <c r="R34" s="12"/>
      <c r="S34" s="12"/>
      <c r="T34" s="12"/>
    </row>
    <row r="35" spans="1:20" ht="30" customHeight="1" x14ac:dyDescent="0.25">
      <c r="A35" s="61"/>
      <c r="B35" s="62"/>
      <c r="C35" s="62"/>
      <c r="D35" s="62"/>
      <c r="E35" s="3"/>
      <c r="F35" s="3"/>
      <c r="G35" s="193"/>
      <c r="H35" s="3"/>
      <c r="I35" s="4"/>
      <c r="J35" s="4"/>
      <c r="K35" s="64"/>
      <c r="L35" s="6">
        <f t="shared" si="0"/>
        <v>0</v>
      </c>
      <c r="M35" s="68">
        <f t="shared" si="1"/>
        <v>0</v>
      </c>
      <c r="N35" s="69">
        <f t="shared" si="2"/>
        <v>0</v>
      </c>
      <c r="O35" s="191">
        <f t="shared" si="3"/>
        <v>0</v>
      </c>
      <c r="P35" s="69">
        <f t="shared" si="4"/>
        <v>0</v>
      </c>
      <c r="Q35" s="12"/>
      <c r="R35" s="12"/>
      <c r="S35" s="12"/>
      <c r="T35" s="12"/>
    </row>
    <row r="36" spans="1:20" ht="30" customHeight="1" x14ac:dyDescent="0.25">
      <c r="A36" s="61"/>
      <c r="B36" s="62"/>
      <c r="C36" s="62"/>
      <c r="D36" s="62"/>
      <c r="E36" s="3"/>
      <c r="F36" s="3"/>
      <c r="G36" s="193"/>
      <c r="H36" s="3"/>
      <c r="I36" s="4"/>
      <c r="J36" s="4"/>
      <c r="K36" s="64"/>
      <c r="L36" s="6">
        <f t="shared" si="0"/>
        <v>0</v>
      </c>
      <c r="M36" s="68">
        <f t="shared" si="1"/>
        <v>0</v>
      </c>
      <c r="N36" s="69">
        <f t="shared" si="2"/>
        <v>0</v>
      </c>
      <c r="O36" s="191">
        <f t="shared" si="3"/>
        <v>0</v>
      </c>
      <c r="P36" s="69">
        <f t="shared" si="4"/>
        <v>0</v>
      </c>
      <c r="Q36" s="12"/>
      <c r="R36" s="12"/>
      <c r="S36" s="12"/>
      <c r="T36" s="12"/>
    </row>
    <row r="37" spans="1:20" ht="30" customHeight="1" x14ac:dyDescent="0.25">
      <c r="A37" s="61"/>
      <c r="B37" s="62"/>
      <c r="C37" s="62"/>
      <c r="D37" s="62"/>
      <c r="E37" s="3"/>
      <c r="F37" s="3"/>
      <c r="G37" s="193"/>
      <c r="H37" s="3"/>
      <c r="I37" s="4"/>
      <c r="J37" s="4"/>
      <c r="K37" s="64"/>
      <c r="L37" s="6">
        <f t="shared" si="0"/>
        <v>0</v>
      </c>
      <c r="M37" s="68">
        <f t="shared" si="1"/>
        <v>0</v>
      </c>
      <c r="N37" s="69">
        <f t="shared" si="2"/>
        <v>0</v>
      </c>
      <c r="O37" s="191">
        <f t="shared" si="3"/>
        <v>0</v>
      </c>
      <c r="P37" s="69">
        <f t="shared" si="4"/>
        <v>0</v>
      </c>
      <c r="Q37" s="12"/>
      <c r="R37" s="12"/>
      <c r="S37" s="12"/>
      <c r="T37" s="12"/>
    </row>
    <row r="38" spans="1:20" ht="30" customHeight="1" x14ac:dyDescent="0.25">
      <c r="A38" s="61"/>
      <c r="B38" s="62"/>
      <c r="C38" s="62"/>
      <c r="D38" s="62"/>
      <c r="E38" s="3"/>
      <c r="F38" s="3"/>
      <c r="G38" s="193"/>
      <c r="H38" s="3"/>
      <c r="I38" s="4"/>
      <c r="J38" s="4"/>
      <c r="K38" s="64"/>
      <c r="L38" s="6">
        <f t="shared" si="0"/>
        <v>0</v>
      </c>
      <c r="M38" s="68">
        <f t="shared" si="1"/>
        <v>0</v>
      </c>
      <c r="N38" s="69">
        <f t="shared" si="2"/>
        <v>0</v>
      </c>
      <c r="O38" s="191">
        <f t="shared" si="3"/>
        <v>0</v>
      </c>
      <c r="P38" s="69">
        <f t="shared" si="4"/>
        <v>0</v>
      </c>
      <c r="Q38" s="12"/>
      <c r="R38" s="12"/>
      <c r="S38" s="12"/>
      <c r="T38" s="12"/>
    </row>
    <row r="39" spans="1:20" ht="30" customHeight="1" x14ac:dyDescent="0.25">
      <c r="A39" s="61"/>
      <c r="B39" s="62"/>
      <c r="C39" s="62"/>
      <c r="D39" s="62"/>
      <c r="E39" s="3"/>
      <c r="F39" s="3"/>
      <c r="G39" s="193"/>
      <c r="H39" s="3"/>
      <c r="I39" s="4"/>
      <c r="J39" s="4"/>
      <c r="K39" s="64"/>
      <c r="L39" s="6">
        <f t="shared" si="0"/>
        <v>0</v>
      </c>
      <c r="M39" s="68">
        <f t="shared" si="1"/>
        <v>0</v>
      </c>
      <c r="N39" s="69">
        <f t="shared" si="2"/>
        <v>0</v>
      </c>
      <c r="O39" s="191">
        <f t="shared" si="3"/>
        <v>0</v>
      </c>
      <c r="P39" s="69">
        <f t="shared" si="4"/>
        <v>0</v>
      </c>
      <c r="Q39" s="12"/>
      <c r="R39" s="12"/>
      <c r="S39" s="12"/>
      <c r="T39" s="12"/>
    </row>
    <row r="40" spans="1:20" ht="30" customHeight="1" x14ac:dyDescent="0.25">
      <c r="A40" s="61"/>
      <c r="B40" s="62"/>
      <c r="C40" s="62"/>
      <c r="D40" s="62"/>
      <c r="E40" s="3"/>
      <c r="F40" s="3"/>
      <c r="G40" s="193"/>
      <c r="H40" s="3"/>
      <c r="I40" s="4"/>
      <c r="J40" s="4"/>
      <c r="K40" s="64"/>
      <c r="L40" s="6">
        <f t="shared" si="0"/>
        <v>0</v>
      </c>
      <c r="M40" s="68">
        <f t="shared" si="1"/>
        <v>0</v>
      </c>
      <c r="N40" s="69">
        <f t="shared" si="2"/>
        <v>0</v>
      </c>
      <c r="O40" s="191">
        <f t="shared" si="3"/>
        <v>0</v>
      </c>
      <c r="P40" s="69">
        <f t="shared" si="4"/>
        <v>0</v>
      </c>
      <c r="Q40" s="12"/>
      <c r="R40" s="12"/>
      <c r="S40" s="12"/>
      <c r="T40" s="12"/>
    </row>
    <row r="41" spans="1:20" ht="30" customHeight="1" x14ac:dyDescent="0.25">
      <c r="A41" s="61"/>
      <c r="B41" s="62"/>
      <c r="C41" s="62"/>
      <c r="D41" s="62"/>
      <c r="E41" s="3"/>
      <c r="F41" s="3"/>
      <c r="G41" s="193"/>
      <c r="H41" s="3"/>
      <c r="I41" s="4"/>
      <c r="J41" s="4"/>
      <c r="K41" s="64"/>
      <c r="L41" s="6">
        <f t="shared" si="0"/>
        <v>0</v>
      </c>
      <c r="M41" s="68">
        <f t="shared" si="1"/>
        <v>0</v>
      </c>
      <c r="N41" s="69">
        <f t="shared" si="2"/>
        <v>0</v>
      </c>
      <c r="O41" s="191">
        <f t="shared" si="3"/>
        <v>0</v>
      </c>
      <c r="P41" s="69">
        <f t="shared" si="4"/>
        <v>0</v>
      </c>
      <c r="Q41" s="12"/>
      <c r="R41" s="12"/>
      <c r="S41" s="12"/>
      <c r="T41" s="12"/>
    </row>
    <row r="42" spans="1:20" ht="30" customHeight="1" x14ac:dyDescent="0.25">
      <c r="A42" s="61"/>
      <c r="B42" s="62"/>
      <c r="C42" s="62"/>
      <c r="D42" s="62"/>
      <c r="E42" s="3"/>
      <c r="F42" s="3"/>
      <c r="G42" s="193"/>
      <c r="H42" s="3"/>
      <c r="I42" s="4"/>
      <c r="J42" s="4"/>
      <c r="K42" s="64"/>
      <c r="L42" s="6">
        <f t="shared" si="0"/>
        <v>0</v>
      </c>
      <c r="M42" s="68">
        <f t="shared" si="1"/>
        <v>0</v>
      </c>
      <c r="N42" s="69">
        <f t="shared" si="2"/>
        <v>0</v>
      </c>
      <c r="O42" s="191">
        <f t="shared" si="3"/>
        <v>0</v>
      </c>
      <c r="P42" s="69">
        <f t="shared" si="4"/>
        <v>0</v>
      </c>
      <c r="Q42" s="12"/>
      <c r="R42" s="12"/>
      <c r="S42" s="12"/>
      <c r="T42" s="12"/>
    </row>
    <row r="43" spans="1:20" ht="30" customHeight="1" x14ac:dyDescent="0.25">
      <c r="A43" s="61"/>
      <c r="B43" s="62"/>
      <c r="C43" s="62"/>
      <c r="D43" s="62"/>
      <c r="E43" s="3"/>
      <c r="F43" s="3"/>
      <c r="G43" s="193"/>
      <c r="H43" s="3"/>
      <c r="I43" s="4"/>
      <c r="J43" s="4"/>
      <c r="K43" s="64"/>
      <c r="L43" s="6">
        <f t="shared" si="0"/>
        <v>0</v>
      </c>
      <c r="M43" s="68">
        <f t="shared" si="1"/>
        <v>0</v>
      </c>
      <c r="N43" s="69">
        <f t="shared" si="2"/>
        <v>0</v>
      </c>
      <c r="O43" s="191">
        <f t="shared" si="3"/>
        <v>0</v>
      </c>
      <c r="P43" s="69">
        <f t="shared" si="4"/>
        <v>0</v>
      </c>
      <c r="Q43" s="12"/>
      <c r="R43" s="12"/>
      <c r="S43" s="12"/>
      <c r="T43" s="12"/>
    </row>
    <row r="44" spans="1:20" ht="30" customHeight="1" thickBot="1" x14ac:dyDescent="0.3">
      <c r="A44" s="201"/>
      <c r="B44" s="202"/>
      <c r="C44" s="202"/>
      <c r="D44" s="202"/>
      <c r="E44" s="203"/>
      <c r="F44" s="203"/>
      <c r="G44" s="204"/>
      <c r="H44" s="203"/>
      <c r="I44" s="205"/>
      <c r="J44" s="205"/>
      <c r="K44" s="206"/>
      <c r="L44" s="205">
        <f t="shared" ref="L44" si="15">ROUNDUP(J44*K44,0)</f>
        <v>0</v>
      </c>
      <c r="M44" s="207">
        <f t="shared" ref="M44" si="16">I44-Q44</f>
        <v>0</v>
      </c>
      <c r="N44" s="208">
        <f t="shared" si="2"/>
        <v>0</v>
      </c>
      <c r="O44" s="208">
        <f t="shared" si="3"/>
        <v>0</v>
      </c>
      <c r="P44" s="208">
        <f t="shared" si="4"/>
        <v>0</v>
      </c>
      <c r="Q44" s="209"/>
      <c r="R44" s="209"/>
      <c r="S44" s="209"/>
      <c r="T44" s="209"/>
    </row>
    <row r="45" spans="1:20" ht="30" customHeight="1" thickBot="1" x14ac:dyDescent="0.3">
      <c r="B45" s="210"/>
      <c r="C45" s="211"/>
      <c r="D45" s="212" t="s">
        <v>55</v>
      </c>
      <c r="E45" s="210"/>
      <c r="F45" s="210"/>
      <c r="G45" s="210"/>
      <c r="H45" s="210"/>
      <c r="I45" s="213"/>
      <c r="J45" s="214">
        <f>SUM(J14:J44)</f>
        <v>0</v>
      </c>
      <c r="K45" s="215"/>
      <c r="L45" s="214">
        <f>SUM(L14:L44)</f>
        <v>0</v>
      </c>
      <c r="M45" s="216"/>
      <c r="N45" s="217">
        <f>SUM(N14:N44)</f>
        <v>0</v>
      </c>
      <c r="O45" s="218"/>
      <c r="P45" s="217">
        <f>SUM(P14:P44)</f>
        <v>0</v>
      </c>
      <c r="Q45" s="219"/>
      <c r="R45" s="214">
        <f>SUM(R14:R44)</f>
        <v>0</v>
      </c>
      <c r="S45" s="219"/>
      <c r="T45" s="214">
        <f>SUM(T14:T44)</f>
        <v>0</v>
      </c>
    </row>
    <row r="46" spans="1:20" ht="30.75" thickBot="1" x14ac:dyDescent="0.3">
      <c r="B46" s="220"/>
      <c r="C46" s="221"/>
      <c r="D46" s="222" t="s">
        <v>56</v>
      </c>
      <c r="E46" s="220"/>
      <c r="F46" s="220"/>
      <c r="G46" s="220"/>
      <c r="H46" s="220"/>
      <c r="I46" s="223"/>
      <c r="J46" s="224"/>
      <c r="K46" s="224"/>
      <c r="L46" s="225"/>
      <c r="M46" s="226"/>
      <c r="N46" s="227">
        <f>J45-R45</f>
        <v>0</v>
      </c>
      <c r="O46" s="226"/>
      <c r="P46" s="227">
        <f>L45-T45</f>
        <v>0</v>
      </c>
      <c r="Q46" s="228"/>
      <c r="R46" s="228"/>
      <c r="S46" s="228"/>
      <c r="T46" s="228"/>
    </row>
  </sheetData>
  <conditionalFormatting sqref="M14:P45">
    <cfRule type="cellIs" dxfId="0" priority="1" operator="notEqual">
      <formula>0</formula>
    </cfRule>
  </conditionalFormatting>
  <pageMargins left="0.7" right="0.7" top="0.75" bottom="0.75" header="0.3" footer="0.3"/>
  <pageSetup scale="68" orientation="landscape"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APHIS 71</vt:lpstr>
      <vt:lpstr>IMB-ROCIS Calcs</vt:lpstr>
      <vt:lpstr>IMB-SS Q12-SOCC</vt:lpstr>
      <vt:lpstr>IMB-ICR Comp.</vt:lpstr>
      <vt:lpstr>'IMB-ROCIS Calcs'!Print_Area</vt:lpstr>
      <vt:lpstr>'IMB-SS Q12-SOCC'!Print_Area</vt:lpstr>
      <vt:lpstr>'APHIS 71'!Print_Titles</vt:lpstr>
      <vt:lpstr>'IMB-ICR Comp.'!Print_Titles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 APHIS 70-Series 2025 Template</dc:title>
  <dc:creator>Keegan, Regina - MRP-APHIS, Riverdale, MD</dc:creator>
  <cp:keywords>PRA, burden workbook, APHIS 71, APHIS 79, SOCC Codes, ROCIS calcuations</cp:keywords>
  <cp:lastModifiedBy>Harris, Sheniqua - MRP-APHIS</cp:lastModifiedBy>
  <cp:lastPrinted>2022-04-25T18:52:28Z</cp:lastPrinted>
  <dcterms:created xsi:type="dcterms:W3CDTF">2021-07-01T18:06:57Z</dcterms:created>
  <dcterms:modified xsi:type="dcterms:W3CDTF">2026-08-06T18:47:01Z</dcterms:modified>
  <cp:category>PRA</cp:category>
</cp:coreProperties>
</file>