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defaultThemeVersion="166925"/>
  <mc:AlternateContent xmlns:mc="http://schemas.openxmlformats.org/markup-compatibility/2006">
    <mc:Choice Requires="x15">
      <x15ac:absPath xmlns:x15ac="http://schemas.microsoft.com/office/spreadsheetml/2010/11/ac" url="N:\Secondary Lead RTR\Promulgation Files for FDMS\FIles for Jenn\"/>
    </mc:Choice>
  </mc:AlternateContent>
  <xr:revisionPtr revIDLastSave="0" documentId="13_ncr:1_{4E3229F9-CD09-4E0D-BDC9-81BB05451D52}" xr6:coauthVersionLast="47" xr6:coauthVersionMax="47" xr10:uidLastSave="{00000000-0000-0000-0000-000000000000}"/>
  <workbookProtection workbookAlgorithmName="SHA-512" workbookHashValue="eyBaJgS1EWW0eD6YHvjxNl45n0rd8onIngbmhAuV7XT08yVCfw0KAun/yo7zfmCsBbfKcopA1d4mVxvpAAyyig==" workbookSaltValue="1PIY2Xn5jkXKbjcQ9bdUIQ==" workbookSpinCount="100000" lockStructure="1"/>
  <bookViews>
    <workbookView xWindow="-19320" yWindow="-945" windowWidth="19440" windowHeight="15000" tabRatio="888" xr2:uid="{00000000-000D-0000-FFFF-FFFF00000000}"/>
  </bookViews>
  <sheets>
    <sheet name="Cover" sheetId="27" r:id="rId1"/>
    <sheet name="TBL1-ResY1" sheetId="12" r:id="rId2"/>
    <sheet name="TBL2-ResY2" sheetId="25" r:id="rId3"/>
    <sheet name="TBL3-ResY3" sheetId="26" r:id="rId4"/>
    <sheet name="TBL4-ResSUM" sheetId="28" r:id="rId5"/>
    <sheet name="TBL5-EPAY1" sheetId="29" r:id="rId6"/>
    <sheet name="TBL6-EPAY2" sheetId="30" r:id="rId7"/>
    <sheet name="TBL7-EPAY3" sheetId="31" r:id="rId8"/>
    <sheet name="TBL8-EPA SUMMARY" sheetId="32" r:id="rId9"/>
    <sheet name="Method 9 Cost" sheetId="33" r:id="rId10"/>
  </sheets>
  <definedNames>
    <definedName name="_Hlk226374301" localSheetId="1">'TBL1-ResY1'!#REF!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 i="28" l="1"/>
  <c r="D14" i="29"/>
  <c r="D13" i="29"/>
  <c r="D12" i="29"/>
  <c r="K21" i="25" l="1"/>
  <c r="K20" i="25"/>
  <c r="K19" i="25"/>
  <c r="K18" i="25"/>
  <c r="K16" i="25"/>
  <c r="K15" i="25"/>
  <c r="K14" i="25"/>
  <c r="K13" i="25"/>
  <c r="K12" i="25"/>
  <c r="K11" i="25"/>
  <c r="K9" i="25"/>
  <c r="E32" i="12" l="1"/>
  <c r="I36" i="26"/>
  <c r="I36" i="25"/>
  <c r="E9" i="33"/>
  <c r="E17" i="26" l="1"/>
  <c r="D18" i="26"/>
  <c r="D17" i="26"/>
  <c r="D21" i="26"/>
  <c r="D20" i="26"/>
  <c r="F20" i="26" s="1"/>
  <c r="D18" i="25"/>
  <c r="F18" i="25" s="1"/>
  <c r="D21" i="25"/>
  <c r="F21" i="25" s="1"/>
  <c r="H21" i="25" s="1"/>
  <c r="D13" i="31"/>
  <c r="F13" i="31" s="1"/>
  <c r="D14" i="30"/>
  <c r="F14" i="30" s="1"/>
  <c r="D13" i="30"/>
  <c r="F13" i="30" s="1"/>
  <c r="F13" i="29"/>
  <c r="D20" i="12"/>
  <c r="F20" i="12" s="1"/>
  <c r="D18" i="12"/>
  <c r="F18" i="12" s="1"/>
  <c r="F17" i="26" l="1"/>
  <c r="H17" i="26" s="1"/>
  <c r="G20" i="26"/>
  <c r="H20" i="26"/>
  <c r="G18" i="25"/>
  <c r="H18" i="25"/>
  <c r="G21" i="25"/>
  <c r="G13" i="31"/>
  <c r="H13" i="31"/>
  <c r="I13" i="31"/>
  <c r="H14" i="30"/>
  <c r="G14" i="30"/>
  <c r="H13" i="30"/>
  <c r="G13" i="30"/>
  <c r="H13" i="29"/>
  <c r="G13" i="29"/>
  <c r="I13" i="29" s="1"/>
  <c r="H20" i="12"/>
  <c r="G20" i="12"/>
  <c r="H18" i="12"/>
  <c r="G18" i="12"/>
  <c r="I13" i="30" l="1"/>
  <c r="G17" i="26"/>
  <c r="D32" i="12"/>
  <c r="D32" i="25"/>
  <c r="G5" i="28" l="1"/>
  <c r="G4" i="28"/>
  <c r="D14" i="31"/>
  <c r="F14" i="31" s="1"/>
  <c r="G14" i="31" s="1"/>
  <c r="D12" i="31"/>
  <c r="F12" i="31" s="1"/>
  <c r="H12" i="31" s="1"/>
  <c r="D11" i="31"/>
  <c r="F11" i="31" s="1"/>
  <c r="D10" i="31"/>
  <c r="F10" i="31" s="1"/>
  <c r="D9" i="31"/>
  <c r="F9" i="31" s="1"/>
  <c r="D8" i="31"/>
  <c r="F8" i="31" s="1"/>
  <c r="D6" i="31"/>
  <c r="F6" i="31" s="1"/>
  <c r="E32" i="26"/>
  <c r="D32" i="26"/>
  <c r="F21" i="26"/>
  <c r="D19" i="26"/>
  <c r="F19" i="26" s="1"/>
  <c r="H19" i="26" s="1"/>
  <c r="D16" i="26"/>
  <c r="F16" i="26" s="1"/>
  <c r="H16" i="26" s="1"/>
  <c r="D15" i="26"/>
  <c r="F15" i="26" s="1"/>
  <c r="H15" i="26" s="1"/>
  <c r="D14" i="26"/>
  <c r="F14" i="26" s="1"/>
  <c r="D13" i="26"/>
  <c r="F13" i="26" s="1"/>
  <c r="D12" i="26"/>
  <c r="F12" i="26" s="1"/>
  <c r="D11" i="26"/>
  <c r="F11" i="26" s="1"/>
  <c r="D9" i="26"/>
  <c r="F9" i="26" s="1"/>
  <c r="E32" i="25"/>
  <c r="D20" i="25"/>
  <c r="F20" i="25" s="1"/>
  <c r="D19" i="25"/>
  <c r="F19" i="25" s="1"/>
  <c r="E17" i="25"/>
  <c r="K17" i="25" s="1"/>
  <c r="D17" i="25"/>
  <c r="D16" i="25"/>
  <c r="F16" i="25" s="1"/>
  <c r="D15" i="25"/>
  <c r="F15" i="25" s="1"/>
  <c r="D14" i="25"/>
  <c r="F14" i="25" s="1"/>
  <c r="D13" i="25"/>
  <c r="F13" i="25" s="1"/>
  <c r="D12" i="25"/>
  <c r="F12" i="25" s="1"/>
  <c r="D11" i="25"/>
  <c r="F11" i="25" s="1"/>
  <c r="D9" i="25"/>
  <c r="F9" i="25" s="1"/>
  <c r="D21" i="12"/>
  <c r="F21" i="12" s="1"/>
  <c r="D19" i="12"/>
  <c r="F19" i="12" s="1"/>
  <c r="G19" i="12" s="1"/>
  <c r="E17" i="12"/>
  <c r="D17" i="12"/>
  <c r="D16" i="12"/>
  <c r="F16" i="12" s="1"/>
  <c r="G16" i="12" s="1"/>
  <c r="D15" i="12"/>
  <c r="F15" i="12" s="1"/>
  <c r="D14" i="12"/>
  <c r="F14" i="12" s="1"/>
  <c r="D13" i="12"/>
  <c r="F13" i="12" s="1"/>
  <c r="D12" i="12"/>
  <c r="F12" i="12" s="1"/>
  <c r="D11" i="12"/>
  <c r="F11" i="12" s="1"/>
  <c r="D9" i="12"/>
  <c r="F9" i="12" s="1"/>
  <c r="G14" i="25" l="1"/>
  <c r="F17" i="25"/>
  <c r="H17" i="25" s="1"/>
  <c r="F32" i="26"/>
  <c r="B6" i="32"/>
  <c r="F18" i="26"/>
  <c r="H18" i="26" s="1"/>
  <c r="F32" i="12"/>
  <c r="B3" i="28" s="1"/>
  <c r="F32" i="25"/>
  <c r="F17" i="12"/>
  <c r="H17" i="12" s="1"/>
  <c r="H6" i="31"/>
  <c r="G6" i="31"/>
  <c r="G8" i="31"/>
  <c r="H8" i="31"/>
  <c r="H9" i="31"/>
  <c r="G9" i="31"/>
  <c r="I9" i="31" s="1"/>
  <c r="H10" i="31"/>
  <c r="G10" i="31"/>
  <c r="G11" i="31"/>
  <c r="H11" i="31"/>
  <c r="H14" i="31"/>
  <c r="I14" i="31" s="1"/>
  <c r="G12" i="31"/>
  <c r="I12" i="31" s="1"/>
  <c r="H21" i="26"/>
  <c r="G21" i="26"/>
  <c r="G19" i="26"/>
  <c r="G9" i="12"/>
  <c r="H16" i="12"/>
  <c r="G12" i="25"/>
  <c r="H12" i="25"/>
  <c r="G13" i="26"/>
  <c r="H13" i="26"/>
  <c r="H9" i="26"/>
  <c r="G9" i="26"/>
  <c r="H11" i="26"/>
  <c r="G11" i="26"/>
  <c r="G12" i="26"/>
  <c r="H12" i="26"/>
  <c r="G14" i="26"/>
  <c r="G15" i="26"/>
  <c r="H14" i="26"/>
  <c r="G16" i="26"/>
  <c r="H15" i="25"/>
  <c r="G15" i="25"/>
  <c r="H16" i="25"/>
  <c r="G16" i="25"/>
  <c r="H9" i="25"/>
  <c r="G9" i="25"/>
  <c r="G11" i="25"/>
  <c r="H11" i="25"/>
  <c r="H20" i="25"/>
  <c r="G20" i="25"/>
  <c r="H13" i="25"/>
  <c r="G13" i="25"/>
  <c r="H19" i="25"/>
  <c r="G19" i="25"/>
  <c r="H14" i="25"/>
  <c r="H13" i="12"/>
  <c r="G13" i="12"/>
  <c r="G15" i="12"/>
  <c r="H15" i="12"/>
  <c r="H11" i="12"/>
  <c r="G11" i="12"/>
  <c r="H12" i="12"/>
  <c r="G12" i="12"/>
  <c r="H21" i="12"/>
  <c r="G21" i="12"/>
  <c r="H14" i="12"/>
  <c r="G14" i="12"/>
  <c r="H9" i="12"/>
  <c r="H19" i="12"/>
  <c r="F15" i="31" l="1"/>
  <c r="G32" i="26"/>
  <c r="B4" i="28"/>
  <c r="G32" i="25"/>
  <c r="I10" i="31"/>
  <c r="H32" i="12"/>
  <c r="B5" i="28"/>
  <c r="D3" i="28"/>
  <c r="G18" i="26"/>
  <c r="F24" i="26" s="1"/>
  <c r="H32" i="26"/>
  <c r="D5" i="28" s="1"/>
  <c r="G17" i="25"/>
  <c r="F24" i="25" s="1"/>
  <c r="H32" i="25"/>
  <c r="D4" i="28" s="1"/>
  <c r="G32" i="12"/>
  <c r="I11" i="31"/>
  <c r="C6" i="32"/>
  <c r="D6" i="32"/>
  <c r="G17" i="12"/>
  <c r="F24" i="12" s="1"/>
  <c r="I8" i="31"/>
  <c r="I6" i="31"/>
  <c r="C3" i="28" l="1"/>
  <c r="F34" i="12"/>
  <c r="F35" i="12" s="1"/>
  <c r="F34" i="26"/>
  <c r="F35" i="26" s="1"/>
  <c r="C4" i="28"/>
  <c r="F34" i="25"/>
  <c r="F35" i="25" s="1"/>
  <c r="C5" i="28"/>
  <c r="I15" i="31"/>
  <c r="F6" i="32" s="1"/>
  <c r="D12" i="30"/>
  <c r="F12" i="30" s="1"/>
  <c r="G12" i="30" s="1"/>
  <c r="D11" i="30"/>
  <c r="F11" i="30" s="1"/>
  <c r="H11" i="30" s="1"/>
  <c r="D10" i="30"/>
  <c r="F10" i="30" s="1"/>
  <c r="H10" i="30" s="1"/>
  <c r="D9" i="30"/>
  <c r="F9" i="30" s="1"/>
  <c r="D8" i="30"/>
  <c r="F8" i="30" s="1"/>
  <c r="D6" i="30"/>
  <c r="F6" i="30" s="1"/>
  <c r="B5" i="32" l="1"/>
  <c r="G8" i="30"/>
  <c r="H8" i="30"/>
  <c r="G6" i="30"/>
  <c r="H6" i="30"/>
  <c r="H9" i="30"/>
  <c r="G9" i="30"/>
  <c r="G10" i="30"/>
  <c r="I10" i="30" s="1"/>
  <c r="H12" i="30"/>
  <c r="I12" i="30" s="1"/>
  <c r="G11" i="30"/>
  <c r="I11" i="30" s="1"/>
  <c r="F15" i="30" l="1"/>
  <c r="I8" i="30"/>
  <c r="C5" i="32"/>
  <c r="D5" i="32"/>
  <c r="I9" i="30"/>
  <c r="I6" i="30"/>
  <c r="I14" i="30"/>
  <c r="I15" i="30" l="1"/>
  <c r="F5" i="32" s="1"/>
  <c r="D9" i="29"/>
  <c r="F9" i="29" s="1"/>
  <c r="D10" i="29"/>
  <c r="F10" i="29" s="1"/>
  <c r="D11" i="29"/>
  <c r="F11" i="29" s="1"/>
  <c r="H11" i="29" s="1"/>
  <c r="F12" i="29"/>
  <c r="G12" i="29" s="1"/>
  <c r="G8" i="32"/>
  <c r="G7" i="32"/>
  <c r="F14" i="29"/>
  <c r="D8" i="29"/>
  <c r="F8" i="29" s="1"/>
  <c r="D6" i="29"/>
  <c r="F6" i="29" s="1"/>
  <c r="B4" i="32" l="1"/>
  <c r="G11" i="29"/>
  <c r="I11" i="29" s="1"/>
  <c r="G10" i="29"/>
  <c r="H10" i="29"/>
  <c r="G9" i="29"/>
  <c r="H9" i="29"/>
  <c r="H14" i="29"/>
  <c r="H12" i="29"/>
  <c r="I12" i="29" s="1"/>
  <c r="G14" i="29"/>
  <c r="I14" i="29" s="1"/>
  <c r="G6" i="29"/>
  <c r="H6" i="29"/>
  <c r="H8" i="29"/>
  <c r="G8" i="29"/>
  <c r="E5" i="28"/>
  <c r="E4" i="28"/>
  <c r="F15" i="29" l="1"/>
  <c r="D4" i="32"/>
  <c r="C4" i="32"/>
  <c r="I9" i="29"/>
  <c r="H6" i="32"/>
  <c r="B8" i="32"/>
  <c r="E6" i="32"/>
  <c r="I10" i="29"/>
  <c r="I8" i="29"/>
  <c r="I6" i="29"/>
  <c r="B7" i="32"/>
  <c r="I15" i="29" l="1"/>
  <c r="F4" i="32" s="1"/>
  <c r="H5" i="32"/>
  <c r="E5" i="32"/>
  <c r="E4" i="32"/>
  <c r="C7" i="32"/>
  <c r="C8" i="32"/>
  <c r="D7" i="32"/>
  <c r="D8" i="32"/>
  <c r="F7" i="32" l="1"/>
  <c r="E8" i="32"/>
  <c r="E7" i="32"/>
  <c r="F8" i="32"/>
  <c r="H4" i="32"/>
  <c r="H8" i="32" s="1"/>
  <c r="H7" i="32" l="1"/>
  <c r="O8" i="26" l="1"/>
  <c r="O7" i="26"/>
  <c r="O6" i="26"/>
  <c r="I17" i="26" s="1"/>
  <c r="Q8" i="25"/>
  <c r="Q7" i="25"/>
  <c r="Q6" i="25"/>
  <c r="G3" i="28"/>
  <c r="I20" i="26" l="1"/>
  <c r="I21" i="25"/>
  <c r="I18" i="25"/>
  <c r="I18" i="26"/>
  <c r="I16" i="26"/>
  <c r="I19" i="26"/>
  <c r="I13" i="26"/>
  <c r="I15" i="26"/>
  <c r="I21" i="26"/>
  <c r="I12" i="26"/>
  <c r="I11" i="26"/>
  <c r="I14" i="26"/>
  <c r="I9" i="26"/>
  <c r="I32" i="26"/>
  <c r="I19" i="25"/>
  <c r="I11" i="25"/>
  <c r="I20" i="25"/>
  <c r="I14" i="25"/>
  <c r="I17" i="25"/>
  <c r="I13" i="25"/>
  <c r="I12" i="25"/>
  <c r="I9" i="25"/>
  <c r="I15" i="25"/>
  <c r="I32" i="25"/>
  <c r="I16" i="25"/>
  <c r="G6" i="28"/>
  <c r="C6" i="28"/>
  <c r="C7" i="28"/>
  <c r="I24" i="26" l="1"/>
  <c r="I34" i="26"/>
  <c r="I24" i="25"/>
  <c r="I34" i="25"/>
  <c r="Q8" i="12"/>
  <c r="Q7" i="12"/>
  <c r="Q6" i="12"/>
  <c r="I18" i="12" l="1"/>
  <c r="I20" i="12"/>
  <c r="I35" i="26"/>
  <c r="I35" i="25"/>
  <c r="F4" i="28" s="1"/>
  <c r="I11" i="12"/>
  <c r="I19" i="12"/>
  <c r="I21" i="12"/>
  <c r="I9" i="12"/>
  <c r="I16" i="12"/>
  <c r="I13" i="12"/>
  <c r="I32" i="12"/>
  <c r="I12" i="12"/>
  <c r="I15" i="12"/>
  <c r="I14" i="12"/>
  <c r="I17" i="12"/>
  <c r="E3" i="28"/>
  <c r="B7" i="28"/>
  <c r="B6" i="28"/>
  <c r="D6" i="28"/>
  <c r="D7" i="28"/>
  <c r="F5" i="28" l="1"/>
  <c r="I37" i="26"/>
  <c r="H5" i="28" s="1"/>
  <c r="I37" i="25"/>
  <c r="H4" i="28" s="1"/>
  <c r="I24" i="12"/>
  <c r="I34" i="12"/>
  <c r="E6" i="28"/>
  <c r="E7" i="28"/>
  <c r="I35" i="12" l="1"/>
  <c r="I37" i="12" s="1"/>
  <c r="F3" i="28" l="1"/>
  <c r="F7" i="28" s="1"/>
  <c r="H3" i="28"/>
  <c r="F6" i="28" l="1"/>
  <c r="H7" i="28"/>
  <c r="H6" i="28"/>
</calcChain>
</file>

<file path=xl/sharedStrings.xml><?xml version="1.0" encoding="utf-8"?>
<sst xmlns="http://schemas.openxmlformats.org/spreadsheetml/2006/main" count="442" uniqueCount="157">
  <si>
    <t>Burden item</t>
  </si>
  <si>
    <t>(A)</t>
  </si>
  <si>
    <t>(B)</t>
  </si>
  <si>
    <t>(C)</t>
  </si>
  <si>
    <t>(D)</t>
  </si>
  <si>
    <t>(E)</t>
  </si>
  <si>
    <t>(F)</t>
  </si>
  <si>
    <t>(G)</t>
  </si>
  <si>
    <t>(H)</t>
  </si>
  <si>
    <t>Person - hours per occurrence</t>
  </si>
  <si>
    <t>No. of occurrence per respondent per year</t>
  </si>
  <si>
    <t>Person-hours per respondent per year</t>
  </si>
  <si>
    <t>Technical Person - hours per year</t>
  </si>
  <si>
    <t>Management person-hours per year</t>
  </si>
  <si>
    <t>Clerical person - hours per year</t>
  </si>
  <si>
    <t>(C=AxB)</t>
  </si>
  <si>
    <t>(E=CxD)</t>
  </si>
  <si>
    <t>(Ex0.05)</t>
  </si>
  <si>
    <t>(Ex0.1)</t>
  </si>
  <si>
    <t>1. Applications</t>
  </si>
  <si>
    <t>N/A</t>
  </si>
  <si>
    <t>Technical</t>
  </si>
  <si>
    <t>Managerial</t>
  </si>
  <si>
    <t>3. Reporting Requirements</t>
  </si>
  <si>
    <t>Clerical</t>
  </si>
  <si>
    <t>Subtotal for Reporting Requirements</t>
  </si>
  <si>
    <t xml:space="preserve">Subtotal for Recordkeeping Requirements </t>
  </si>
  <si>
    <t xml:space="preserve">TOTAL LABOR BURDEN AND COST </t>
  </si>
  <si>
    <t>Assumptions:</t>
  </si>
  <si>
    <t>A. Read and understand rule requirements</t>
  </si>
  <si>
    <t>B. Required activities</t>
  </si>
  <si>
    <t xml:space="preserve">     i. Notification of date of construction or reconstruction</t>
  </si>
  <si>
    <t xml:space="preserve">     ii. Notification of actual startup</t>
  </si>
  <si>
    <t xml:space="preserve">     iii. Notification of physical or operational change</t>
  </si>
  <si>
    <t xml:space="preserve">     iv. Notification of the anticipated date for conducting the opacity observations</t>
  </si>
  <si>
    <t xml:space="preserve">     v. Notification of performance test</t>
  </si>
  <si>
    <t>------------------------See 3A----------------------------</t>
  </si>
  <si>
    <t>------------------------See 3B----------------------------</t>
  </si>
  <si>
    <t xml:space="preserve"> A. Read and understand rule requirements</t>
  </si>
  <si>
    <t xml:space="preserve"> B. Plan activities</t>
  </si>
  <si>
    <t xml:space="preserve"> C. Implement activities</t>
  </si>
  <si>
    <t>https://www.bls.gov/oes/current/oes430000.htm</t>
  </si>
  <si>
    <t>National avg for Office and Administrative Support Occupations</t>
  </si>
  <si>
    <t>National estimate for Industrial Production Manager</t>
  </si>
  <si>
    <t xml:space="preserve">https://www.bls.gov/oes/current/oes113051.htm </t>
  </si>
  <si>
    <t>National estimate for Industrial Engineers</t>
  </si>
  <si>
    <t xml:space="preserve">https://www.bls.gov/oes/current/oes172112.htm </t>
  </si>
  <si>
    <t>May 2021 BLS Wages</t>
  </si>
  <si>
    <t>Scalar to account for the benefit packages available to those employed by private industry =</t>
  </si>
  <si>
    <t>%</t>
  </si>
  <si>
    <t>Wages for OMB Estimate</t>
  </si>
  <si>
    <t>Description</t>
  </si>
  <si>
    <t>Link</t>
  </si>
  <si>
    <t>4. Recordkeeping Requirements</t>
  </si>
  <si>
    <t>2. Surveys and Studies</t>
  </si>
  <si>
    <t xml:space="preserve"> D. Time to record information:</t>
  </si>
  <si>
    <t>C. Gather Information</t>
  </si>
  <si>
    <r>
      <t>d</t>
    </r>
    <r>
      <rPr>
        <sz val="10"/>
        <color rgb="FF000000"/>
        <rFont val="Times New Roman"/>
        <family val="1"/>
      </rPr>
      <t xml:space="preserve"> Five percent of respondents (rounded to the nearest whole number) fail the compliance demonstration and will need to repeat the performance test.</t>
    </r>
  </si>
  <si>
    <r>
      <t xml:space="preserve">     vi. Conduct performance test </t>
    </r>
    <r>
      <rPr>
        <vertAlign val="superscript"/>
        <sz val="10"/>
        <color rgb="FF000000"/>
        <rFont val="Times New Roman"/>
        <family val="1"/>
      </rPr>
      <t>c</t>
    </r>
  </si>
  <si>
    <r>
      <t xml:space="preserve">     vii. Repeat performance test </t>
    </r>
    <r>
      <rPr>
        <vertAlign val="superscript"/>
        <sz val="10"/>
        <color rgb="FF000000"/>
        <rFont val="Times New Roman"/>
        <family val="1"/>
      </rPr>
      <t>d</t>
    </r>
  </si>
  <si>
    <r>
      <t xml:space="preserve">D. Write Reports </t>
    </r>
    <r>
      <rPr>
        <vertAlign val="superscript"/>
        <sz val="10"/>
        <rFont val="Times New Roman"/>
        <family val="1"/>
      </rPr>
      <t>f</t>
    </r>
  </si>
  <si>
    <t>ATTACHMENT 1</t>
  </si>
  <si>
    <t>SUPPORTING STATEMENT</t>
  </si>
  <si>
    <t>TABLES 1, 2, and 3</t>
  </si>
  <si>
    <t>TABLE 4</t>
  </si>
  <si>
    <t>TABLES 5, 6, and 7</t>
  </si>
  <si>
    <t>TABLE 8</t>
  </si>
  <si>
    <t>Annual Respondent Burden and Cost of the NSPS for Secondary Lead Smelters – Years 1-3</t>
  </si>
  <si>
    <t>Summary of Annual Respondent Burden and Cost of the NSPS for Secondary Lead Smelters</t>
  </si>
  <si>
    <t>Annual Agency Burden and Cost of the NSPS for Secondary Lead Smelters – Years 1-3</t>
  </si>
  <si>
    <t>Summary of Annual Agency Burden and Cost of the NSPS for Secondary Lead Smelters</t>
  </si>
  <si>
    <t>Year</t>
  </si>
  <si>
    <t>Technical Hours</t>
  </si>
  <si>
    <t>Management Hours</t>
  </si>
  <si>
    <t>Clerical Hours</t>
  </si>
  <si>
    <t>Total Labor Hours</t>
  </si>
  <si>
    <t>Labor Costs</t>
  </si>
  <si>
    <t>Non-Labor (Capital/Startup and O&amp;M) Costs</t>
  </si>
  <si>
    <t>Total Costs</t>
  </si>
  <si>
    <t>Total</t>
  </si>
  <si>
    <t>Average</t>
  </si>
  <si>
    <t>Activity</t>
  </si>
  <si>
    <t xml:space="preserve">(A) </t>
  </si>
  <si>
    <t xml:space="preserve">(B) </t>
  </si>
  <si>
    <t xml:space="preserve">(C) </t>
  </si>
  <si>
    <t xml:space="preserve">(D) </t>
  </si>
  <si>
    <t xml:space="preserve">(E) </t>
  </si>
  <si>
    <t xml:space="preserve">(F) </t>
  </si>
  <si>
    <t xml:space="preserve">(G) </t>
  </si>
  <si>
    <t xml:space="preserve">(H) </t>
  </si>
  <si>
    <t>EPA Hours per occurrence</t>
  </si>
  <si>
    <t>No of occurrences per year</t>
  </si>
  <si>
    <t xml:space="preserve">EPA hours per year </t>
  </si>
  <si>
    <r>
      <t xml:space="preserve">Facilities per year </t>
    </r>
    <r>
      <rPr>
        <b/>
        <vertAlign val="superscript"/>
        <sz val="10"/>
        <color rgb="FF000000"/>
        <rFont val="Times New Roman"/>
        <family val="1"/>
      </rPr>
      <t>a</t>
    </r>
  </si>
  <si>
    <t xml:space="preserve">Technical hours per year </t>
  </si>
  <si>
    <t>Managerial hours per year</t>
  </si>
  <si>
    <t xml:space="preserve">Clerical hours per year </t>
  </si>
  <si>
    <r>
      <t xml:space="preserve">Total Cost per Year </t>
    </r>
    <r>
      <rPr>
        <b/>
        <vertAlign val="superscript"/>
        <sz val="10"/>
        <color rgb="FF000000"/>
        <rFont val="Times New Roman"/>
        <family val="1"/>
      </rPr>
      <t>b</t>
    </r>
  </si>
  <si>
    <t xml:space="preserve">(E=CxD) </t>
  </si>
  <si>
    <t xml:space="preserve">(E x 0.05) </t>
  </si>
  <si>
    <t>(E x 0.1)</t>
  </si>
  <si>
    <t>2022 ICR Wages</t>
  </si>
  <si>
    <r>
      <t>b</t>
    </r>
    <r>
      <rPr>
        <sz val="10"/>
        <color rgb="FF000000"/>
        <rFont val="Times New Roman"/>
        <family val="1"/>
      </rPr>
      <t xml:space="preserve"> This cost is based on the following labor rates which have been increased by 60 percent to account for the benefit packages available to government employees: $70.56 Managerial rate, $52.37 Technical rate, and $28.34 Clerical rate. These rates are from the Office of Personnel Management (OPM) “2022 General Schedule”, which excludes locality rates of pay.</t>
    </r>
  </si>
  <si>
    <t>Total Hours</t>
  </si>
  <si>
    <t>Non-Labor Costs</t>
  </si>
  <si>
    <t xml:space="preserve">     i. Notification of date of construction or reconstruction </t>
  </si>
  <si>
    <t xml:space="preserve">     ii. Notification of actual startup </t>
  </si>
  <si>
    <t xml:space="preserve">     vi. Performance test results </t>
  </si>
  <si>
    <t xml:space="preserve">1. Read and understand rule requirements </t>
  </si>
  <si>
    <t xml:space="preserve">2. Review incoming notifications </t>
  </si>
  <si>
    <r>
      <t xml:space="preserve">Respondents per year  </t>
    </r>
    <r>
      <rPr>
        <b/>
        <vertAlign val="superscript"/>
        <sz val="10"/>
        <color theme="1"/>
        <rFont val="Times New Roman"/>
        <family val="1"/>
      </rPr>
      <t>a</t>
    </r>
  </si>
  <si>
    <r>
      <t>Cost, $</t>
    </r>
    <r>
      <rPr>
        <b/>
        <vertAlign val="superscript"/>
        <sz val="10"/>
        <color theme="1"/>
        <rFont val="Times New Roman"/>
        <family val="1"/>
      </rPr>
      <t xml:space="preserve">  b</t>
    </r>
  </si>
  <si>
    <t>D. Write Reports</t>
  </si>
  <si>
    <t>New Source Performance Standards for Secondary Lead Smelters (40 CFR Part 60, Subpart L)</t>
  </si>
  <si>
    <t>Table 1: Annual Respondent Burden and Cost Year One – NSPS for Secondary Lead Smelting Facilities (40 CFR Part 60, Subpart L)</t>
  </si>
  <si>
    <t>Table 2: Annual Respondent Burden and Cost Year Two – NSPS for Secondary Lead Smelting Facilities (40 CFR Part 60, Subpart L)</t>
  </si>
  <si>
    <t>Table 3: Annual Respondent Burden and Cost Year Three – NSPS for Secondary Lead Smelting Facilities (40 CFR Part 60, Subpart L)</t>
  </si>
  <si>
    <r>
      <t>Table 5: Average Annual EPA Burden and Cost Year One – NSPS for Secondary Lead Smelters</t>
    </r>
    <r>
      <rPr>
        <b/>
        <sz val="12"/>
        <color theme="1"/>
        <rFont val="Times New Roman"/>
        <family val="1"/>
      </rPr>
      <t xml:space="preserve"> (40 CFR Part 60, Subpart L)</t>
    </r>
  </si>
  <si>
    <r>
      <t>Table 6: Average Annual EPA Burden and Cost Year Two – NSPS for Secondary Lead Smelters</t>
    </r>
    <r>
      <rPr>
        <b/>
        <sz val="12"/>
        <color theme="1"/>
        <rFont val="Times New Roman"/>
        <family val="1"/>
      </rPr>
      <t xml:space="preserve"> (40 CFR Part 60, Subpart L)</t>
    </r>
  </si>
  <si>
    <r>
      <t>Table 7: Average Annual EPA Burden and Cost Year Three – NSPS for Secondary Lead Smelters</t>
    </r>
    <r>
      <rPr>
        <b/>
        <sz val="12"/>
        <color theme="1"/>
        <rFont val="Times New Roman"/>
        <family val="1"/>
      </rPr>
      <t xml:space="preserve"> (40 CFR Part 60, Subpart L)</t>
    </r>
  </si>
  <si>
    <t>Table 4: Summary of Annual Respondent Burden and Cost of the NSPS for Secondary Lead Smelters (40 CFR Part 60, Subpart L)</t>
  </si>
  <si>
    <t>Table 8: Summary of Annual Agency Burden and Cost of the NSPS for Secondary Lead Smelters (40 CFR Part 60, Subpart L)</t>
  </si>
  <si>
    <r>
      <t xml:space="preserve">TOTAL LABOR BURDEN AND COST (rounded) </t>
    </r>
    <r>
      <rPr>
        <vertAlign val="superscript"/>
        <sz val="10"/>
        <color rgb="FF000000"/>
        <rFont val="Times New Roman"/>
        <family val="1"/>
      </rPr>
      <t>c</t>
    </r>
  </si>
  <si>
    <r>
      <t xml:space="preserve">c </t>
    </r>
    <r>
      <rPr>
        <sz val="10"/>
        <color rgb="FF000000"/>
        <rFont val="Times New Roman"/>
        <family val="1"/>
      </rPr>
      <t>Totals have been rounded to 3 significant figures. Figures may not add exactly due to rounding</t>
    </r>
    <r>
      <rPr>
        <vertAlign val="superscript"/>
        <sz val="10"/>
        <color rgb="FF000000"/>
        <rFont val="Times New Roman"/>
        <family val="1"/>
      </rPr>
      <t>.</t>
    </r>
  </si>
  <si>
    <r>
      <t xml:space="preserve">c </t>
    </r>
    <r>
      <rPr>
        <sz val="10"/>
        <color rgb="FF000000"/>
        <rFont val="Times New Roman"/>
        <family val="1"/>
      </rPr>
      <t>Totals have been rounded to 3 significant figures. Figures may not add exactly due to rounding.</t>
    </r>
  </si>
  <si>
    <t xml:space="preserve">     viii. Semiannual report</t>
  </si>
  <si>
    <r>
      <t xml:space="preserve">     ix. Central Data Exchange (CDX) and Compliance and Emissions Data Reporting Interface (CEDRI) </t>
    </r>
    <r>
      <rPr>
        <vertAlign val="superscript"/>
        <sz val="10"/>
        <color rgb="FF000000"/>
        <rFont val="Times New Roman"/>
        <family val="1"/>
      </rPr>
      <t>e</t>
    </r>
  </si>
  <si>
    <t xml:space="preserve">     x. Submit performance tests electronically to CDX/CEDRI</t>
  </si>
  <si>
    <t xml:space="preserve">     xi. Submit semiannual reports electronically to CDX/CEDRI</t>
  </si>
  <si>
    <t xml:space="preserve">     vii. Semiannual reports </t>
  </si>
  <si>
    <r>
      <t xml:space="preserve">     ix. CDX and CEDRI </t>
    </r>
    <r>
      <rPr>
        <vertAlign val="superscript"/>
        <sz val="10"/>
        <color rgb="FF000000"/>
        <rFont val="Times New Roman"/>
        <family val="1"/>
      </rPr>
      <t>e</t>
    </r>
  </si>
  <si>
    <r>
      <t xml:space="preserve">     i. Performance test results </t>
    </r>
    <r>
      <rPr>
        <vertAlign val="superscript"/>
        <sz val="10"/>
        <color rgb="FF000000"/>
        <rFont val="Times New Roman"/>
        <family val="1"/>
      </rPr>
      <t>f</t>
    </r>
  </si>
  <si>
    <r>
      <t xml:space="preserve">     ii. Semiannual report </t>
    </r>
    <r>
      <rPr>
        <vertAlign val="superscript"/>
        <sz val="10"/>
        <color rgb="FF000000"/>
        <rFont val="Times New Roman"/>
        <family val="1"/>
      </rPr>
      <t>f</t>
    </r>
  </si>
  <si>
    <r>
      <t xml:space="preserve"> E. Time to train personnel </t>
    </r>
    <r>
      <rPr>
        <vertAlign val="superscript"/>
        <sz val="10"/>
        <color rgb="FF000000"/>
        <rFont val="Times New Roman"/>
        <family val="1"/>
      </rPr>
      <t>g</t>
    </r>
  </si>
  <si>
    <r>
      <t xml:space="preserve"> F. Time for audits </t>
    </r>
    <r>
      <rPr>
        <vertAlign val="superscript"/>
        <sz val="10"/>
        <color rgb="FF000000"/>
        <rFont val="Times New Roman"/>
        <family val="1"/>
      </rPr>
      <t>h</t>
    </r>
  </si>
  <si>
    <r>
      <t xml:space="preserve">Capital and O&amp;M Cost (see Section 6(b)(iii)) </t>
    </r>
    <r>
      <rPr>
        <vertAlign val="superscript"/>
        <sz val="10"/>
        <color theme="1"/>
        <rFont val="Times New Roman"/>
        <family val="1"/>
      </rPr>
      <t>i</t>
    </r>
  </si>
  <si>
    <r>
      <t xml:space="preserve">GRAND TOTAL (rounded) </t>
    </r>
    <r>
      <rPr>
        <vertAlign val="superscript"/>
        <sz val="10"/>
        <color rgb="FF000000"/>
        <rFont val="Times New Roman"/>
        <family val="1"/>
      </rPr>
      <t>j</t>
    </r>
  </si>
  <si>
    <r>
      <rPr>
        <vertAlign val="superscript"/>
        <sz val="10"/>
        <color theme="1"/>
        <rFont val="Times New Roman"/>
        <family val="1"/>
      </rPr>
      <t>h</t>
    </r>
    <r>
      <rPr>
        <sz val="10"/>
        <color theme="1"/>
        <rFont val="Times New Roman"/>
        <family val="1"/>
      </rPr>
      <t xml:space="preserve"> The NSPS General Provisions (40 CFR 60.8(g)) requires a test method performance audit during conduct of the performance test.</t>
    </r>
  </si>
  <si>
    <r>
      <rPr>
        <vertAlign val="superscript"/>
        <sz val="10"/>
        <color theme="1"/>
        <rFont val="Times New Roman"/>
        <family val="1"/>
      </rPr>
      <t>j</t>
    </r>
    <r>
      <rPr>
        <sz val="10"/>
        <color theme="1"/>
        <rFont val="Times New Roman"/>
        <family val="1"/>
      </rPr>
      <t xml:space="preserve"> Totals rounded to 3 significant figures. Figures may not sum exactly due to rounding.</t>
    </r>
  </si>
  <si>
    <t>Semiannual training and certification =</t>
  </si>
  <si>
    <t>$/yr</t>
  </si>
  <si>
    <t>(2009 $)</t>
  </si>
  <si>
    <t xml:space="preserve">Base Cost Year = </t>
  </si>
  <si>
    <t>Average Chem Eng Plant Cost Index =</t>
  </si>
  <si>
    <t xml:space="preserve">Cost Year = </t>
  </si>
  <si>
    <t>(2020 $)</t>
  </si>
  <si>
    <r>
      <rPr>
        <vertAlign val="superscript"/>
        <sz val="10"/>
        <color theme="1"/>
        <rFont val="Times New Roman"/>
        <family val="1"/>
      </rPr>
      <t>g</t>
    </r>
    <r>
      <rPr>
        <sz val="10"/>
        <color theme="1"/>
        <rFont val="Times New Roman"/>
        <family val="1"/>
      </rPr>
      <t xml:space="preserve"> Subpart L does not impose any additional personnel training.</t>
    </r>
  </si>
  <si>
    <r>
      <rPr>
        <vertAlign val="superscript"/>
        <sz val="10"/>
        <color theme="1"/>
        <rFont val="Times New Roman"/>
        <family val="1"/>
      </rPr>
      <t>g</t>
    </r>
    <r>
      <rPr>
        <sz val="10"/>
        <color theme="1"/>
        <rFont val="Times New Roman"/>
        <family val="1"/>
      </rPr>
      <t xml:space="preserve"> Subpart L does not impose any additional personnel training burden.</t>
    </r>
  </si>
  <si>
    <r>
      <rPr>
        <vertAlign val="superscript"/>
        <sz val="10"/>
        <color rgb="FF000000"/>
        <rFont val="Times New Roman"/>
        <family val="1"/>
      </rPr>
      <t>c</t>
    </r>
    <r>
      <rPr>
        <sz val="10"/>
        <color rgb="FF000000"/>
        <rFont val="Times New Roman"/>
        <family val="1"/>
      </rPr>
      <t xml:space="preserve"> NESHAP Subpart X requires EPA Method 29 for the initial and annual emission tests for lead. The filter in the Method 29 sampling train can be analyzed to obtain the PM measurements needed to demonstrate compliance with NSPS Subpart La. The burden is for coordinating with the testing contractor to include the results of the PM analysis in the final test report. The burden estimate assumes that facilities will test the blast, reverberatory, and pot furnaces separately (i.e., three tests).</t>
    </r>
  </si>
  <si>
    <r>
      <t xml:space="preserve">i </t>
    </r>
    <r>
      <rPr>
        <sz val="10"/>
        <color theme="1"/>
        <rFont val="Times New Roman"/>
        <family val="1"/>
      </rPr>
      <t xml:space="preserve">The performance tests for PM cost approximately $300/test/respondent (the additional burden needed to gravimetrically analyze the filter of EPA Method 29, which is required by NESHAP Subpart X). The burden estimate assumes that facilities will conduct three PM tests per year (one for each type of furnace). </t>
    </r>
  </si>
  <si>
    <r>
      <t xml:space="preserve">e </t>
    </r>
    <r>
      <rPr>
        <sz val="10"/>
        <color rgb="FF000000"/>
        <rFont val="Times New Roman"/>
        <family val="1"/>
      </rPr>
      <t>The facilities subject to Subpart L are also regulated by NESHAP Subpart X, which already requires submission of performance tests using CDX/CEDRI. Therefore, no additional burden associated with the respondent's familiarization with the EPA's electronic reporting requirements for performance tests and for CDX/CEDRI registration.</t>
    </r>
  </si>
  <si>
    <r>
      <t>b</t>
    </r>
    <r>
      <rPr>
        <sz val="10"/>
        <color rgb="FF000000"/>
        <rFont val="Times New Roman"/>
        <family val="1"/>
      </rPr>
      <t xml:space="preserve"> May 2021 labor rates from the United States Department of Labor, Bureau of Labor Statistics: $56.62 per hour for Industrial Production Manager (https://www.bls.gov/oes/current/oes172112.htm); $45.77 per hour for Industrial Engineer (https://www.bls.gov/oes/current/oes172112.htm), and $20.88 per hour for Office and Administrative Support Occupations (https://www.bls.gov/oes/current/oes430000.htm). EPA increased the BLS rates by 110 percent to account for the benefit packages available to those employed by private industry.</t>
    </r>
  </si>
  <si>
    <r>
      <rPr>
        <vertAlign val="superscript"/>
        <sz val="10"/>
        <color rgb="FF000000"/>
        <rFont val="Times New Roman"/>
        <family val="1"/>
      </rPr>
      <t>c</t>
    </r>
    <r>
      <rPr>
        <sz val="10"/>
        <color rgb="FF000000"/>
        <rFont val="Times New Roman"/>
        <family val="1"/>
      </rPr>
      <t xml:space="preserve"> Facilities currently subject to NSPS Subpart L have previously demonstrated initial compliance.</t>
    </r>
  </si>
  <si>
    <r>
      <rPr>
        <vertAlign val="superscript"/>
        <sz val="10"/>
        <color rgb="FF000000"/>
        <rFont val="Times New Roman"/>
        <family val="1"/>
      </rPr>
      <t>f</t>
    </r>
    <r>
      <rPr>
        <sz val="10"/>
        <color rgb="FF000000"/>
        <rFont val="Times New Roman"/>
        <family val="1"/>
      </rPr>
      <t xml:space="preserve"> NESHAP Subpart X already requires retention of performance test and semiannual reports. The burden estimate assumes that the testing contractor provides a single test report to the facility containing the results of the emissions tests for NESHAP Subpart X and NSPS Subpart L pollutants (i.e., no additional test reports for Subpart L compliance) and that the semiannual report(s) incorporate both the NESHAP Subpart X and NSPS Subpart L information (i.e., no additional semiannual reports for Subpart L compliance).</t>
    </r>
  </si>
  <si>
    <r>
      <t xml:space="preserve">i </t>
    </r>
    <r>
      <rPr>
        <sz val="10"/>
        <color theme="1"/>
        <rFont val="Times New Roman"/>
        <family val="1"/>
      </rPr>
      <t xml:space="preserve">Facilities subject to Subpart L have already conducted initial performance tests for PM emissions and opacity. </t>
    </r>
  </si>
  <si>
    <r>
      <t>a</t>
    </r>
    <r>
      <rPr>
        <sz val="10"/>
        <color rgb="FF000000"/>
        <rFont val="Times New Roman"/>
        <family val="1"/>
      </rPr>
      <t xml:space="preserve">  Two of the 11 existing facilities currently subject to subpart L will undergo reconstruction during the 3-year reporting period. These reconstructed sources will be subject to new subpart La (i.e., only 9 facilities will be subject to subpart L during the 3-year reporting period).</t>
    </r>
  </si>
  <si>
    <r>
      <t xml:space="preserve">a </t>
    </r>
    <r>
      <rPr>
        <sz val="10"/>
        <color rgb="FF000000"/>
        <rFont val="Times New Roman"/>
        <family val="1"/>
      </rPr>
      <t>Two of the 11 existing facilities currently subject to subpart L will undergo reconstruction during the 3-year reporting period. These reconstructed sources will be subject to new subpart La (i.e., only 9 facilities will be subject to subpart L during the 3-year reporting period).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</si>
</sst>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8" formatCode="&quot;$&quot;#,##0.00_);[Red]\(&quot;$&quot;#,##0.00\)"/>
    <numFmt numFmtId="44" formatCode="_(&quot;$&quot;* #,##0.00_);_(&quot;$&quot;* \(#,##0.00\);_(&quot;$&quot;* &quot;-&quot;??_);_(@_)"/>
    <numFmt numFmtId="43" formatCode="_(* #,##0.00_);_(* \(#,##0.00\);_(* &quot;-&quot;??_);_(@_)"/>
    <numFmt numFmtId="164" formatCode="&quot;$&quot;#,##0"/>
    <numFmt numFmtId="165" formatCode="&quot;$&quot;#,##0.00"/>
    <numFmt numFmtId="166" formatCode="_(* #,##0_);_(* \(#,##0\);_(* &quot;-&quot;??_);_(@_)"/>
    <numFmt numFmtId="167" formatCode="General_)"/>
  </numFmts>
  <fonts count="28" x14ac:knownFonts="1">
    <font>
      <sz val="11"/>
      <color theme="1"/>
      <name val="Calibri"/>
      <family val="2"/>
      <scheme val="minor"/>
    </font>
    <font>
      <sz val="10"/>
      <name val="Arial"/>
      <family val="2"/>
    </font>
    <font>
      <sz val="10"/>
      <color rgb="FF000000"/>
      <name val="Times New Roman"/>
      <family val="1"/>
    </font>
    <font>
      <sz val="10"/>
      <name val="Times New Roman"/>
      <family val="1"/>
    </font>
    <font>
      <b/>
      <sz val="10"/>
      <color theme="1"/>
      <name val="Times New Roman"/>
      <family val="1"/>
    </font>
    <font>
      <u/>
      <sz val="11"/>
      <color theme="10"/>
      <name val="Calibri"/>
      <family val="2"/>
    </font>
    <font>
      <sz val="10"/>
      <color theme="1"/>
      <name val="Times New Roman"/>
      <family val="1"/>
    </font>
    <font>
      <b/>
      <sz val="10"/>
      <color rgb="FF000000"/>
      <name val="Times New Roman"/>
      <family val="1"/>
    </font>
    <font>
      <b/>
      <sz val="10"/>
      <name val="Times New Roman"/>
      <family val="1"/>
    </font>
    <font>
      <b/>
      <i/>
      <sz val="10"/>
      <color theme="1"/>
      <name val="Times New Roman"/>
      <family val="1"/>
    </font>
    <font>
      <b/>
      <i/>
      <sz val="10"/>
      <color rgb="FF000000"/>
      <name val="Times New Roman"/>
      <family val="1"/>
    </font>
    <font>
      <vertAlign val="superscript"/>
      <sz val="10"/>
      <color rgb="FF000000"/>
      <name val="Times New Roman"/>
      <family val="1"/>
    </font>
    <font>
      <sz val="11"/>
      <color theme="1"/>
      <name val="Calibri"/>
      <family val="2"/>
      <scheme val="minor"/>
    </font>
    <font>
      <sz val="11"/>
      <color theme="1"/>
      <name val="Times New Roman"/>
      <family val="1"/>
    </font>
    <font>
      <b/>
      <i/>
      <sz val="10"/>
      <name val="Times New Roman"/>
      <family val="1"/>
    </font>
    <font>
      <vertAlign val="superscript"/>
      <sz val="10"/>
      <color theme="1"/>
      <name val="Times New Roman"/>
      <family val="1"/>
    </font>
    <font>
      <u/>
      <sz val="11"/>
      <color theme="10"/>
      <name val="Calibri"/>
      <family val="2"/>
      <scheme val="minor"/>
    </font>
    <font>
      <vertAlign val="superscript"/>
      <sz val="10"/>
      <name val="Times New Roman"/>
      <family val="1"/>
    </font>
    <font>
      <b/>
      <sz val="12"/>
      <color theme="1"/>
      <name val="Times New Roman"/>
      <family val="1"/>
    </font>
    <font>
      <sz val="12"/>
      <color theme="1"/>
      <name val="Times New Roman"/>
      <family val="1"/>
    </font>
    <font>
      <b/>
      <sz val="12"/>
      <color rgb="FF000000"/>
      <name val="Times New Roman"/>
      <family val="1"/>
    </font>
    <font>
      <sz val="12"/>
      <color rgb="FF000000"/>
      <name val="Times New Roman"/>
      <family val="1"/>
    </font>
    <font>
      <b/>
      <sz val="12"/>
      <name val="Times New Roman"/>
      <family val="1"/>
    </font>
    <font>
      <b/>
      <vertAlign val="superscript"/>
      <sz val="10"/>
      <color rgb="FF000000"/>
      <name val="Times New Roman"/>
      <family val="1"/>
    </font>
    <font>
      <b/>
      <vertAlign val="superscript"/>
      <sz val="10"/>
      <color theme="1"/>
      <name val="Times New Roman"/>
      <family val="1"/>
    </font>
    <font>
      <u/>
      <sz val="10"/>
      <color theme="10"/>
      <name val="Calibri"/>
      <family val="2"/>
      <scheme val="minor"/>
    </font>
    <font>
      <sz val="10"/>
      <color rgb="FFFF0000"/>
      <name val="Times New Roman"/>
      <family val="1"/>
    </font>
    <font>
      <b/>
      <i/>
      <sz val="10"/>
      <color rgb="FFFF0000"/>
      <name val="Times New Roman"/>
      <family val="1"/>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double">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s>
  <cellStyleXfs count="6">
    <xf numFmtId="0" fontId="0" fillId="0" borderId="0"/>
    <xf numFmtId="0" fontId="5" fillId="0" borderId="0" applyNumberFormat="0" applyFill="0" applyBorder="0" applyAlignment="0" applyProtection="0">
      <alignment vertical="top"/>
      <protection locked="0"/>
    </xf>
    <xf numFmtId="0" fontId="1" fillId="0" borderId="0"/>
    <xf numFmtId="44" fontId="12" fillId="0" borderId="0" applyFont="0" applyFill="0" applyBorder="0" applyAlignment="0" applyProtection="0"/>
    <xf numFmtId="43" fontId="12" fillId="0" borderId="0" applyFont="0" applyFill="0" applyBorder="0" applyAlignment="0" applyProtection="0"/>
    <xf numFmtId="0" fontId="16" fillId="0" borderId="0" applyNumberFormat="0" applyFill="0" applyBorder="0" applyAlignment="0" applyProtection="0"/>
  </cellStyleXfs>
  <cellXfs count="191">
    <xf numFmtId="0" fontId="0" fillId="0" borderId="0" xfId="0"/>
    <xf numFmtId="0" fontId="2" fillId="0" borderId="1" xfId="0" applyFont="1" applyBorder="1" applyAlignment="1">
      <alignment horizontal="center" vertical="center"/>
    </xf>
    <xf numFmtId="0" fontId="3" fillId="0" borderId="0" xfId="0" applyFont="1"/>
    <xf numFmtId="0" fontId="4" fillId="0" borderId="2" xfId="0" applyFont="1" applyBorder="1" applyAlignment="1">
      <alignment horizontal="center" vertical="center"/>
    </xf>
    <xf numFmtId="0" fontId="3" fillId="0" borderId="1" xfId="0" applyFont="1" applyBorder="1" applyAlignment="1">
      <alignment horizontal="center" vertical="center"/>
    </xf>
    <xf numFmtId="0" fontId="9" fillId="0" borderId="1" xfId="0" applyFont="1" applyBorder="1" applyAlignment="1">
      <alignment horizontal="center" vertical="center"/>
    </xf>
    <xf numFmtId="0" fontId="9" fillId="0" borderId="5" xfId="0" applyFont="1" applyBorder="1" applyAlignment="1">
      <alignment horizontal="center" vertical="center"/>
    </xf>
    <xf numFmtId="0" fontId="3" fillId="0" borderId="5" xfId="0" applyFont="1" applyBorder="1" applyAlignment="1">
      <alignment horizontal="center" vertical="center"/>
    </xf>
    <xf numFmtId="0" fontId="2" fillId="0" borderId="1" xfId="0" applyFont="1" applyBorder="1" applyAlignment="1">
      <alignment vertical="center"/>
    </xf>
    <xf numFmtId="0" fontId="7" fillId="0" borderId="1" xfId="0" applyFont="1" applyBorder="1" applyAlignment="1">
      <alignment vertical="center"/>
    </xf>
    <xf numFmtId="0" fontId="7" fillId="0" borderId="0" xfId="0" applyFont="1" applyAlignment="1">
      <alignment vertical="center"/>
    </xf>
    <xf numFmtId="0" fontId="9" fillId="0" borderId="8" xfId="0" applyFont="1" applyBorder="1" applyAlignment="1">
      <alignment horizontal="center" vertical="center"/>
    </xf>
    <xf numFmtId="0" fontId="9" fillId="0" borderId="3" xfId="0" applyFont="1" applyBorder="1" applyAlignment="1">
      <alignment horizontal="center" vertical="center"/>
    </xf>
    <xf numFmtId="0" fontId="4" fillId="0" borderId="0" xfId="0" applyFont="1" applyAlignment="1">
      <alignment horizontal="center" vertical="center"/>
    </xf>
    <xf numFmtId="0" fontId="4" fillId="0" borderId="0" xfId="0" applyFont="1" applyAlignment="1">
      <alignment horizontal="center" vertical="center" wrapText="1"/>
    </xf>
    <xf numFmtId="0" fontId="2" fillId="0" borderId="0" xfId="0" applyFont="1" applyAlignment="1">
      <alignment horizontal="right"/>
    </xf>
    <xf numFmtId="6" fontId="2" fillId="0" borderId="0" xfId="0" applyNumberFormat="1" applyFont="1" applyAlignment="1">
      <alignment horizontal="right"/>
    </xf>
    <xf numFmtId="6" fontId="9" fillId="0" borderId="0" xfId="0" applyNumberFormat="1" applyFont="1" applyAlignment="1">
      <alignment horizontal="right" vertical="top"/>
    </xf>
    <xf numFmtId="6" fontId="8" fillId="0" borderId="0" xfId="0" applyNumberFormat="1" applyFont="1" applyAlignment="1">
      <alignment horizontal="right"/>
    </xf>
    <xf numFmtId="6" fontId="8" fillId="0" borderId="0" xfId="0" applyNumberFormat="1" applyFont="1"/>
    <xf numFmtId="8" fontId="9" fillId="0" borderId="0" xfId="0" applyNumberFormat="1" applyFont="1" applyAlignment="1">
      <alignment horizontal="right" vertical="top"/>
    </xf>
    <xf numFmtId="0" fontId="3" fillId="0" borderId="0" xfId="0" applyFont="1" applyAlignment="1">
      <alignment wrapText="1"/>
    </xf>
    <xf numFmtId="0" fontId="13" fillId="0" borderId="0" xfId="0" applyFont="1"/>
    <xf numFmtId="0" fontId="6" fillId="0" borderId="1" xfId="0" applyFont="1" applyBorder="1"/>
    <xf numFmtId="164" fontId="6" fillId="0" borderId="1" xfId="3" applyNumberFormat="1" applyFont="1" applyFill="1" applyBorder="1"/>
    <xf numFmtId="0" fontId="4" fillId="0" borderId="4" xfId="0" applyFont="1" applyBorder="1" applyAlignment="1">
      <alignment horizontal="center" wrapText="1"/>
    </xf>
    <xf numFmtId="165" fontId="13" fillId="0" borderId="1" xfId="0" applyNumberFormat="1" applyFont="1" applyBorder="1"/>
    <xf numFmtId="1" fontId="13" fillId="0" borderId="0" xfId="0" applyNumberFormat="1" applyFont="1"/>
    <xf numFmtId="0" fontId="4" fillId="0" borderId="9" xfId="0" applyFont="1" applyBorder="1" applyAlignment="1">
      <alignment horizontal="center" vertical="center"/>
    </xf>
    <xf numFmtId="164" fontId="6" fillId="0" borderId="0" xfId="3" applyNumberFormat="1" applyFont="1" applyFill="1" applyBorder="1"/>
    <xf numFmtId="166" fontId="2" fillId="0" borderId="0" xfId="4" applyNumberFormat="1" applyFont="1" applyFill="1" applyBorder="1" applyAlignment="1">
      <alignment horizontal="right"/>
    </xf>
    <xf numFmtId="0" fontId="4" fillId="0" borderId="4" xfId="0" applyFont="1" applyBorder="1" applyAlignment="1">
      <alignment horizontal="center"/>
    </xf>
    <xf numFmtId="0" fontId="3" fillId="0" borderId="1" xfId="0" applyFont="1" applyBorder="1" applyAlignment="1">
      <alignment horizontal="left" vertical="center" indent="1"/>
    </xf>
    <xf numFmtId="0" fontId="2" fillId="0" borderId="3" xfId="0" applyFont="1" applyBorder="1" applyAlignment="1">
      <alignment horizontal="center"/>
    </xf>
    <xf numFmtId="0" fontId="2" fillId="0" borderId="1" xfId="0" applyFont="1" applyBorder="1" applyAlignment="1">
      <alignment horizontal="center"/>
    </xf>
    <xf numFmtId="6" fontId="2" fillId="0" borderId="1" xfId="0" applyNumberFormat="1" applyFont="1" applyBorder="1" applyAlignment="1">
      <alignment horizontal="center"/>
    </xf>
    <xf numFmtId="6" fontId="9" fillId="0" borderId="1" xfId="0" applyNumberFormat="1" applyFont="1" applyBorder="1" applyAlignment="1">
      <alignment horizontal="center" vertical="top"/>
    </xf>
    <xf numFmtId="6" fontId="14" fillId="0" borderId="1" xfId="0" applyNumberFormat="1" applyFont="1" applyBorder="1" applyAlignment="1">
      <alignment horizontal="center"/>
    </xf>
    <xf numFmtId="6" fontId="8" fillId="0" borderId="1" xfId="0" applyNumberFormat="1" applyFont="1" applyBorder="1" applyAlignment="1">
      <alignment horizontal="center"/>
    </xf>
    <xf numFmtId="0" fontId="4" fillId="0" borderId="2" xfId="0" applyFont="1" applyBorder="1"/>
    <xf numFmtId="0" fontId="4" fillId="0" borderId="10" xfId="0" applyFont="1" applyBorder="1" applyAlignment="1">
      <alignment horizontal="center" vertical="center"/>
    </xf>
    <xf numFmtId="0" fontId="4" fillId="0" borderId="11" xfId="0" applyFont="1" applyBorder="1" applyAlignment="1">
      <alignment horizontal="center" wrapText="1"/>
    </xf>
    <xf numFmtId="0" fontId="10" fillId="0" borderId="1" xfId="0" applyFont="1" applyBorder="1" applyAlignment="1">
      <alignment horizontal="right" vertical="center"/>
    </xf>
    <xf numFmtId="0" fontId="8" fillId="2" borderId="1" xfId="0" applyFont="1" applyFill="1" applyBorder="1" applyAlignment="1">
      <alignment horizontal="center"/>
    </xf>
    <xf numFmtId="0" fontId="8" fillId="2" borderId="1" xfId="0" applyFont="1" applyFill="1" applyBorder="1" applyAlignment="1">
      <alignment horizontal="center" wrapText="1"/>
    </xf>
    <xf numFmtId="0" fontId="2" fillId="0" borderId="1" xfId="0" applyFont="1" applyBorder="1" applyAlignment="1">
      <alignment vertical="center" wrapText="1"/>
    </xf>
    <xf numFmtId="0" fontId="2" fillId="0" borderId="3" xfId="0" applyFont="1" applyBorder="1" applyAlignment="1">
      <alignment vertical="center"/>
    </xf>
    <xf numFmtId="0" fontId="2" fillId="0" borderId="1" xfId="0" quotePrefix="1" applyFont="1" applyBorder="1" applyAlignment="1">
      <alignment horizontal="center" vertical="center"/>
    </xf>
    <xf numFmtId="0" fontId="19" fillId="0" borderId="0" xfId="0" applyFont="1" applyAlignment="1">
      <alignment vertical="center"/>
    </xf>
    <xf numFmtId="0" fontId="19" fillId="0" borderId="0" xfId="0" applyFont="1"/>
    <xf numFmtId="0" fontId="18" fillId="0" borderId="0" xfId="0" applyFont="1" applyAlignment="1">
      <alignment vertical="center"/>
    </xf>
    <xf numFmtId="0" fontId="19" fillId="0" borderId="0" xfId="0" applyFont="1" applyAlignment="1">
      <alignment horizontal="left" vertical="center" indent="10"/>
    </xf>
    <xf numFmtId="0" fontId="18" fillId="0" borderId="0" xfId="0" applyFont="1"/>
    <xf numFmtId="0" fontId="20" fillId="0" borderId="0" xfId="0" applyFont="1" applyAlignment="1">
      <alignment vertical="center"/>
    </xf>
    <xf numFmtId="0" fontId="21" fillId="0" borderId="0" xfId="0" applyFont="1" applyAlignment="1">
      <alignment vertical="center"/>
    </xf>
    <xf numFmtId="167" fontId="8" fillId="3" borderId="1" xfId="0" applyNumberFormat="1" applyFont="1" applyFill="1" applyBorder="1" applyAlignment="1">
      <alignment horizontal="center"/>
    </xf>
    <xf numFmtId="167" fontId="8" fillId="3" borderId="1" xfId="0" applyNumberFormat="1" applyFont="1" applyFill="1" applyBorder="1" applyAlignment="1">
      <alignment horizontal="center" wrapText="1"/>
    </xf>
    <xf numFmtId="167" fontId="3" fillId="3" borderId="1" xfId="0" applyNumberFormat="1" applyFont="1" applyFill="1" applyBorder="1" applyAlignment="1">
      <alignment horizontal="center"/>
    </xf>
    <xf numFmtId="3" fontId="3" fillId="3" borderId="1" xfId="0" applyNumberFormat="1" applyFont="1" applyFill="1" applyBorder="1" applyAlignment="1">
      <alignment horizontal="center"/>
    </xf>
    <xf numFmtId="164" fontId="3" fillId="3" borderId="1" xfId="0" applyNumberFormat="1" applyFont="1" applyFill="1" applyBorder="1" applyAlignment="1">
      <alignment horizontal="center"/>
    </xf>
    <xf numFmtId="167" fontId="3" fillId="3" borderId="15" xfId="0" applyNumberFormat="1" applyFont="1" applyFill="1" applyBorder="1" applyAlignment="1">
      <alignment horizontal="center"/>
    </xf>
    <xf numFmtId="3" fontId="3" fillId="3" borderId="15" xfId="0" applyNumberFormat="1" applyFont="1" applyFill="1" applyBorder="1" applyAlignment="1">
      <alignment horizontal="center"/>
    </xf>
    <xf numFmtId="167" fontId="3" fillId="3" borderId="3" xfId="0" applyNumberFormat="1" applyFont="1" applyFill="1" applyBorder="1" applyAlignment="1">
      <alignment horizontal="center"/>
    </xf>
    <xf numFmtId="3" fontId="3" fillId="3" borderId="3" xfId="0" applyNumberFormat="1" applyFont="1" applyFill="1" applyBorder="1" applyAlignment="1">
      <alignment horizontal="center"/>
    </xf>
    <xf numFmtId="164" fontId="3" fillId="3" borderId="3" xfId="0" applyNumberFormat="1" applyFont="1" applyFill="1" applyBorder="1" applyAlignment="1">
      <alignment horizontal="center"/>
    </xf>
    <xf numFmtId="164" fontId="3" fillId="0" borderId="1" xfId="0" applyNumberFormat="1" applyFont="1" applyBorder="1" applyAlignment="1">
      <alignment horizontal="center"/>
    </xf>
    <xf numFmtId="0" fontId="7" fillId="0" borderId="2" xfId="0" applyFont="1" applyBorder="1" applyAlignment="1">
      <alignment horizontal="center" vertical="center" wrapText="1"/>
    </xf>
    <xf numFmtId="0" fontId="7" fillId="0" borderId="4" xfId="0" applyFont="1" applyBorder="1" applyAlignment="1">
      <alignment horizontal="center" wrapText="1"/>
    </xf>
    <xf numFmtId="0" fontId="7" fillId="0" borderId="9" xfId="0" applyFont="1" applyBorder="1" applyAlignment="1">
      <alignment horizontal="center" vertical="center" wrapText="1"/>
    </xf>
    <xf numFmtId="0" fontId="2" fillId="0" borderId="3" xfId="0" applyFont="1" applyBorder="1" applyAlignment="1">
      <alignment horizontal="center" vertical="center"/>
    </xf>
    <xf numFmtId="8" fontId="2" fillId="0" borderId="1" xfId="0" applyNumberFormat="1" applyFont="1" applyBorder="1" applyAlignment="1">
      <alignment horizontal="right" vertical="center"/>
    </xf>
    <xf numFmtId="6" fontId="9" fillId="0" borderId="1" xfId="0" applyNumberFormat="1" applyFont="1" applyBorder="1" applyAlignment="1">
      <alignment horizontal="right" vertical="center"/>
    </xf>
    <xf numFmtId="0" fontId="2" fillId="0" borderId="0" xfId="0" applyFont="1" applyAlignment="1">
      <alignment vertical="center"/>
    </xf>
    <xf numFmtId="167" fontId="8" fillId="3" borderId="15" xfId="0" applyNumberFormat="1" applyFont="1" applyFill="1" applyBorder="1" applyAlignment="1">
      <alignment horizontal="center"/>
    </xf>
    <xf numFmtId="167" fontId="8" fillId="3" borderId="15" xfId="0" applyNumberFormat="1" applyFont="1" applyFill="1" applyBorder="1" applyAlignment="1">
      <alignment horizontal="center" wrapText="1"/>
    </xf>
    <xf numFmtId="164" fontId="3" fillId="3" borderId="15" xfId="0" applyNumberFormat="1" applyFont="1" applyFill="1" applyBorder="1" applyAlignment="1">
      <alignment horizontal="center"/>
    </xf>
    <xf numFmtId="0" fontId="11" fillId="0" borderId="0" xfId="0" applyFont="1" applyAlignment="1">
      <alignment horizontal="left" vertical="top"/>
    </xf>
    <xf numFmtId="0" fontId="2" fillId="0" borderId="7" xfId="0" quotePrefix="1"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0" xfId="0" applyFont="1" applyAlignment="1">
      <alignment horizontal="left" vertical="top"/>
    </xf>
    <xf numFmtId="0" fontId="11" fillId="0" borderId="0" xfId="0" applyFont="1" applyAlignment="1">
      <alignment horizontal="left" vertical="top" wrapText="1"/>
    </xf>
    <xf numFmtId="3" fontId="9" fillId="0" borderId="6" xfId="0" applyNumberFormat="1" applyFont="1" applyBorder="1" applyAlignment="1">
      <alignment horizontal="center" vertical="center"/>
    </xf>
    <xf numFmtId="3" fontId="9" fillId="0" borderId="5" xfId="0" applyNumberFormat="1" applyFont="1" applyBorder="1" applyAlignment="1">
      <alignment horizontal="center" vertical="center"/>
    </xf>
    <xf numFmtId="0" fontId="6" fillId="0" borderId="0" xfId="0" applyFont="1"/>
    <xf numFmtId="165" fontId="6" fillId="0" borderId="1" xfId="0" applyNumberFormat="1" applyFont="1" applyBorder="1"/>
    <xf numFmtId="165" fontId="6" fillId="0" borderId="0" xfId="0" applyNumberFormat="1" applyFont="1"/>
    <xf numFmtId="1" fontId="6" fillId="0" borderId="0" xfId="0" applyNumberFormat="1" applyFont="1"/>
    <xf numFmtId="0" fontId="6" fillId="0" borderId="0" xfId="0" applyFont="1" applyAlignment="1">
      <alignment horizontal="center"/>
    </xf>
    <xf numFmtId="167" fontId="8" fillId="0" borderId="1" xfId="0" applyNumberFormat="1" applyFont="1" applyBorder="1" applyAlignment="1">
      <alignment horizontal="center" wrapText="1"/>
    </xf>
    <xf numFmtId="6" fontId="2" fillId="0" borderId="1" xfId="0" applyNumberFormat="1" applyFont="1" applyBorder="1" applyAlignment="1">
      <alignment horizontal="center" vertical="center"/>
    </xf>
    <xf numFmtId="0" fontId="11" fillId="0" borderId="0" xfId="0" applyFont="1" applyAlignment="1">
      <alignment vertical="top"/>
    </xf>
    <xf numFmtId="166" fontId="6" fillId="0" borderId="0" xfId="0" applyNumberFormat="1" applyFont="1"/>
    <xf numFmtId="0" fontId="6" fillId="0" borderId="0" xfId="0" applyFont="1" applyAlignment="1">
      <alignment wrapText="1"/>
    </xf>
    <xf numFmtId="0" fontId="6" fillId="0" borderId="9" xfId="0" applyFont="1" applyBorder="1" applyAlignment="1">
      <alignment horizontal="center" vertical="center"/>
    </xf>
    <xf numFmtId="0" fontId="6" fillId="0" borderId="0" xfId="0" applyFont="1" applyAlignment="1">
      <alignment horizontal="center" vertical="center"/>
    </xf>
    <xf numFmtId="0" fontId="3" fillId="0" borderId="1" xfId="0" applyFont="1" applyBorder="1"/>
    <xf numFmtId="0" fontId="25" fillId="0" borderId="1" xfId="5" applyFont="1" applyBorder="1"/>
    <xf numFmtId="0" fontId="25" fillId="0" borderId="1" xfId="5" applyFont="1" applyBorder="1" applyAlignment="1"/>
    <xf numFmtId="0" fontId="26" fillId="0" borderId="0" xfId="0" applyFont="1" applyAlignment="1">
      <alignment horizontal="left" indent="5"/>
    </xf>
    <xf numFmtId="0" fontId="3" fillId="0" borderId="0" xfId="0" applyFont="1" applyAlignment="1">
      <alignment horizontal="left" indent="5"/>
    </xf>
    <xf numFmtId="0" fontId="27" fillId="0" borderId="0" xfId="0" applyFont="1"/>
    <xf numFmtId="0" fontId="3" fillId="0" borderId="5" xfId="0" applyFont="1" applyBorder="1"/>
    <xf numFmtId="1" fontId="11" fillId="0" borderId="0" xfId="0" applyNumberFormat="1" applyFont="1" applyAlignment="1">
      <alignment horizontal="left" vertical="top" wrapText="1"/>
    </xf>
    <xf numFmtId="0" fontId="3" fillId="0" borderId="1" xfId="0" applyFont="1" applyBorder="1" applyAlignment="1">
      <alignment horizontal="left" vertical="center"/>
    </xf>
    <xf numFmtId="0" fontId="2" fillId="0" borderId="7" xfId="0" applyFont="1" applyBorder="1" applyAlignment="1">
      <alignment vertical="center"/>
    </xf>
    <xf numFmtId="0" fontId="9" fillId="0" borderId="10" xfId="0" applyFont="1" applyBorder="1" applyAlignment="1">
      <alignment horizontal="center" vertical="center"/>
    </xf>
    <xf numFmtId="6" fontId="9" fillId="0" borderId="2" xfId="0" applyNumberFormat="1" applyFont="1" applyBorder="1" applyAlignment="1">
      <alignment horizontal="center" vertical="top"/>
    </xf>
    <xf numFmtId="0" fontId="2" fillId="0" borderId="19" xfId="0" applyFont="1" applyBorder="1" applyAlignment="1">
      <alignment horizontal="center" vertical="center"/>
    </xf>
    <xf numFmtId="6" fontId="9" fillId="0" borderId="3" xfId="0" applyNumberFormat="1" applyFont="1" applyBorder="1" applyAlignment="1">
      <alignment horizontal="center" vertical="top"/>
    </xf>
    <xf numFmtId="0" fontId="9" fillId="0" borderId="6" xfId="0" applyFont="1" applyBorder="1" applyAlignment="1">
      <alignment horizontal="center" vertical="center"/>
    </xf>
    <xf numFmtId="6" fontId="9" fillId="0" borderId="5" xfId="0" applyNumberFormat="1" applyFont="1" applyBorder="1" applyAlignment="1">
      <alignment horizontal="center" vertical="top"/>
    </xf>
    <xf numFmtId="0" fontId="10" fillId="0" borderId="7" xfId="0" applyFont="1" applyBorder="1" applyAlignment="1">
      <alignment horizontal="right" vertical="center"/>
    </xf>
    <xf numFmtId="0" fontId="2" fillId="0" borderId="18" xfId="0" applyFont="1" applyBorder="1" applyAlignment="1">
      <alignment horizontal="center" vertical="center"/>
    </xf>
    <xf numFmtId="0" fontId="9" fillId="0" borderId="19" xfId="0" applyFont="1" applyBorder="1" applyAlignment="1">
      <alignment horizontal="center" vertical="center"/>
    </xf>
    <xf numFmtId="0" fontId="7" fillId="0" borderId="7" xfId="0" applyFont="1" applyBorder="1" applyAlignment="1">
      <alignment horizontal="center" vertical="center"/>
    </xf>
    <xf numFmtId="0" fontId="7" fillId="0" borderId="6" xfId="0" applyFont="1" applyBorder="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9" fillId="0" borderId="17" xfId="0" applyFont="1" applyBorder="1" applyAlignment="1">
      <alignment horizontal="center" vertical="center"/>
    </xf>
    <xf numFmtId="0" fontId="9" fillId="0" borderId="7" xfId="0" applyFont="1" applyBorder="1" applyAlignment="1">
      <alignment horizontal="center" vertical="center"/>
    </xf>
    <xf numFmtId="0" fontId="7" fillId="0" borderId="7" xfId="0" applyFont="1" applyBorder="1" applyAlignment="1">
      <alignment vertical="center"/>
    </xf>
    <xf numFmtId="0" fontId="4" fillId="0" borderId="7" xfId="0" applyFont="1" applyBorder="1" applyAlignment="1">
      <alignment vertical="center"/>
    </xf>
    <xf numFmtId="6" fontId="14" fillId="0" borderId="5" xfId="0" applyNumberFormat="1" applyFont="1" applyBorder="1" applyAlignment="1">
      <alignment horizontal="center"/>
    </xf>
    <xf numFmtId="6" fontId="8" fillId="0" borderId="5" xfId="0" applyNumberFormat="1" applyFont="1" applyBorder="1" applyAlignment="1">
      <alignment horizontal="center"/>
    </xf>
    <xf numFmtId="0" fontId="9" fillId="0" borderId="16" xfId="0" applyFont="1" applyBorder="1" applyAlignment="1">
      <alignment horizontal="center" vertical="center"/>
    </xf>
    <xf numFmtId="0" fontId="3" fillId="0" borderId="0" xfId="0" applyFont="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xf numFmtId="0" fontId="3" fillId="0" borderId="19" xfId="0" applyFont="1" applyBorder="1"/>
    <xf numFmtId="0" fontId="3" fillId="0" borderId="8" xfId="0" applyFont="1" applyBorder="1"/>
    <xf numFmtId="0" fontId="3" fillId="0" borderId="7" xfId="0" applyFont="1" applyBorder="1"/>
    <xf numFmtId="0" fontId="3" fillId="0" borderId="6" xfId="0" applyFont="1" applyBorder="1"/>
    <xf numFmtId="0" fontId="3" fillId="0" borderId="20" xfId="0" applyFont="1" applyBorder="1" applyAlignment="1">
      <alignment horizontal="center" vertical="center"/>
    </xf>
    <xf numFmtId="8" fontId="2" fillId="0" borderId="5" xfId="0" applyNumberFormat="1" applyFont="1" applyBorder="1" applyAlignment="1">
      <alignment horizontal="right"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3" fontId="6" fillId="0" borderId="1" xfId="0" applyNumberFormat="1" applyFont="1" applyBorder="1" applyAlignment="1">
      <alignment horizontal="center"/>
    </xf>
    <xf numFmtId="8" fontId="11" fillId="0" borderId="0" xfId="0" applyNumberFormat="1" applyFont="1" applyAlignment="1">
      <alignment horizontal="left" vertical="top"/>
    </xf>
    <xf numFmtId="166" fontId="0" fillId="0" borderId="0" xfId="4" applyNumberFormat="1" applyFont="1"/>
    <xf numFmtId="6" fontId="6" fillId="0" borderId="0" xfId="0" applyNumberFormat="1" applyFont="1"/>
    <xf numFmtId="0" fontId="18" fillId="0" borderId="0" xfId="0" applyFont="1" applyAlignment="1">
      <alignment horizontal="center" vertical="center"/>
    </xf>
    <xf numFmtId="0" fontId="18" fillId="0" borderId="0" xfId="0" applyFont="1" applyAlignment="1">
      <alignment horizontal="center" vertical="center" wrapText="1"/>
    </xf>
    <xf numFmtId="0" fontId="19" fillId="0" borderId="0" xfId="0" applyFont="1" applyAlignment="1">
      <alignment wrapText="1"/>
    </xf>
    <xf numFmtId="0" fontId="4" fillId="2" borderId="1" xfId="0" applyFont="1" applyFill="1" applyBorder="1" applyAlignment="1">
      <alignment vertical="center"/>
    </xf>
    <xf numFmtId="3" fontId="9" fillId="0" borderId="17" xfId="0" applyNumberFormat="1" applyFont="1" applyBorder="1" applyAlignment="1">
      <alignment horizontal="center" vertical="center"/>
    </xf>
    <xf numFmtId="3" fontId="9" fillId="0" borderId="10" xfId="0" applyNumberFormat="1" applyFont="1" applyBorder="1" applyAlignment="1">
      <alignment horizontal="center" vertical="center"/>
    </xf>
    <xf numFmtId="3" fontId="9" fillId="0" borderId="7" xfId="0" applyNumberFormat="1" applyFont="1" applyBorder="1" applyAlignment="1">
      <alignment horizontal="center" vertical="center"/>
    </xf>
    <xf numFmtId="3" fontId="9" fillId="0" borderId="6" xfId="0" applyNumberFormat="1" applyFont="1" applyBorder="1" applyAlignment="1">
      <alignment horizontal="center" vertical="center"/>
    </xf>
    <xf numFmtId="3" fontId="9" fillId="0" borderId="5" xfId="0" applyNumberFormat="1" applyFont="1" applyBorder="1" applyAlignment="1">
      <alignment horizontal="center" vertical="center"/>
    </xf>
    <xf numFmtId="3" fontId="8" fillId="0" borderId="16" xfId="0" applyNumberFormat="1" applyFont="1" applyBorder="1" applyAlignment="1">
      <alignment horizontal="center" vertical="center"/>
    </xf>
    <xf numFmtId="3" fontId="8" fillId="0" borderId="17" xfId="0" applyNumberFormat="1" applyFont="1" applyBorder="1" applyAlignment="1">
      <alignment horizontal="center" vertical="center"/>
    </xf>
    <xf numFmtId="3" fontId="8" fillId="0" borderId="10" xfId="0" applyNumberFormat="1" applyFont="1" applyBorder="1" applyAlignment="1">
      <alignment horizontal="center" vertical="center"/>
    </xf>
    <xf numFmtId="0" fontId="2" fillId="0" borderId="7" xfId="0" quotePrefix="1"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2" fillId="0" borderId="18" xfId="0" quotePrefix="1" applyFont="1" applyBorder="1" applyAlignment="1">
      <alignment horizontal="center" vertical="center"/>
    </xf>
    <xf numFmtId="0" fontId="2" fillId="0" borderId="19" xfId="0" applyFont="1" applyBorder="1" applyAlignment="1">
      <alignment horizontal="center" vertical="center"/>
    </xf>
    <xf numFmtId="0" fontId="2" fillId="0" borderId="8" xfId="0" applyFont="1" applyBorder="1" applyAlignment="1">
      <alignment horizontal="center" vertical="center"/>
    </xf>
    <xf numFmtId="0" fontId="2" fillId="0" borderId="7" xfId="0" applyFont="1" applyBorder="1" applyAlignment="1">
      <alignment horizontal="center" vertical="center"/>
    </xf>
    <xf numFmtId="0" fontId="2" fillId="0" borderId="16" xfId="0" quotePrefix="1" applyFont="1" applyBorder="1" applyAlignment="1">
      <alignment horizontal="center" vertical="center"/>
    </xf>
    <xf numFmtId="0" fontId="2" fillId="0" borderId="17" xfId="0" applyFont="1" applyBorder="1" applyAlignment="1">
      <alignment horizontal="center" vertical="center"/>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11" fillId="0" borderId="0" xfId="0" applyFont="1" applyAlignment="1">
      <alignment horizontal="left" vertical="top" wrapText="1"/>
    </xf>
    <xf numFmtId="0" fontId="2" fillId="0" borderId="0" xfId="0" applyFont="1" applyAlignment="1">
      <alignment horizontal="left" vertical="top"/>
    </xf>
    <xf numFmtId="0" fontId="2" fillId="0" borderId="0" xfId="0" applyFont="1" applyAlignment="1">
      <alignment horizontal="left" vertical="top" wrapText="1"/>
    </xf>
    <xf numFmtId="0" fontId="11" fillId="0" borderId="0" xfId="0" applyFont="1" applyAlignment="1">
      <alignment horizontal="left" vertical="center" wrapText="1"/>
    </xf>
    <xf numFmtId="0" fontId="4" fillId="0" borderId="0" xfId="0" applyFont="1" applyAlignment="1">
      <alignment horizontal="center"/>
    </xf>
    <xf numFmtId="0" fontId="4" fillId="0" borderId="19" xfId="0" applyFont="1" applyBorder="1" applyAlignment="1">
      <alignment horizontal="center"/>
    </xf>
    <xf numFmtId="0" fontId="15" fillId="0" borderId="0" xfId="0" applyFont="1" applyAlignment="1">
      <alignment horizontal="left" vertical="top" wrapText="1"/>
    </xf>
    <xf numFmtId="0" fontId="6" fillId="0" borderId="0" xfId="0" applyFont="1" applyAlignment="1">
      <alignment horizontal="left" vertical="top" wrapText="1"/>
    </xf>
    <xf numFmtId="0" fontId="6" fillId="0" borderId="0" xfId="0" applyFont="1" applyAlignment="1">
      <alignment horizontal="left" vertical="top"/>
    </xf>
    <xf numFmtId="3" fontId="8" fillId="0" borderId="7" xfId="0" applyNumberFormat="1" applyFont="1" applyBorder="1" applyAlignment="1">
      <alignment horizontal="center" vertical="center"/>
    </xf>
    <xf numFmtId="3" fontId="8" fillId="0" borderId="6" xfId="0" applyNumberFormat="1" applyFont="1" applyBorder="1" applyAlignment="1">
      <alignment horizontal="center" vertical="center"/>
    </xf>
    <xf numFmtId="3" fontId="8" fillId="0" borderId="5" xfId="0" applyNumberFormat="1" applyFont="1" applyBorder="1" applyAlignment="1">
      <alignment horizontal="center" vertical="center"/>
    </xf>
    <xf numFmtId="167" fontId="8" fillId="3" borderId="19" xfId="0" applyNumberFormat="1" applyFont="1" applyFill="1" applyBorder="1" applyAlignment="1">
      <alignment horizontal="center" vertical="center" wrapText="1"/>
    </xf>
    <xf numFmtId="0" fontId="20" fillId="0" borderId="0" xfId="0" applyFont="1" applyAlignment="1">
      <alignment horizontal="center" vertical="center"/>
    </xf>
    <xf numFmtId="0" fontId="20" fillId="0" borderId="19" xfId="0" applyFont="1" applyBorder="1" applyAlignment="1">
      <alignment horizontal="center" vertical="center"/>
    </xf>
    <xf numFmtId="0" fontId="7" fillId="0" borderId="1" xfId="0" applyFont="1" applyBorder="1" applyAlignment="1">
      <alignment horizontal="center" wrapText="1"/>
    </xf>
    <xf numFmtId="0" fontId="7" fillId="0" borderId="15" xfId="0" applyFont="1" applyBorder="1" applyAlignment="1">
      <alignment horizontal="center" wrapText="1"/>
    </xf>
    <xf numFmtId="0" fontId="4" fillId="0" borderId="1" xfId="0" applyFont="1" applyBorder="1" applyAlignment="1">
      <alignment horizontal="center" vertical="center"/>
    </xf>
    <xf numFmtId="3" fontId="10" fillId="0" borderId="5" xfId="0" applyNumberFormat="1" applyFont="1" applyBorder="1" applyAlignment="1">
      <alignment horizontal="center" vertical="center"/>
    </xf>
    <xf numFmtId="3" fontId="10" fillId="0" borderId="1" xfId="0" applyNumberFormat="1" applyFont="1" applyBorder="1" applyAlignment="1">
      <alignment horizontal="center" vertical="center"/>
    </xf>
    <xf numFmtId="0" fontId="11" fillId="0" borderId="0" xfId="0" applyFont="1" applyAlignment="1">
      <alignment horizontal="left" vertical="top"/>
    </xf>
    <xf numFmtId="167" fontId="22" fillId="0" borderId="0" xfId="0" applyNumberFormat="1" applyFont="1" applyAlignment="1">
      <alignment horizontal="center" wrapText="1"/>
    </xf>
    <xf numFmtId="167" fontId="22" fillId="0" borderId="19" xfId="0" applyNumberFormat="1" applyFont="1" applyBorder="1" applyAlignment="1">
      <alignment horizontal="center" wrapText="1"/>
    </xf>
  </cellXfs>
  <cellStyles count="6">
    <cellStyle name="Comma" xfId="4" builtinId="3"/>
    <cellStyle name="Currency" xfId="3" builtinId="4"/>
    <cellStyle name="Hyperlink" xfId="5" builtinId="8"/>
    <cellStyle name="Hyperlink 2" xfId="1" xr:uid="{00000000-0005-0000-0000-000002000000}"/>
    <cellStyle name="Normal" xfId="0" builtinId="0"/>
    <cellStyle name="Normal 2" xfId="2"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bls.gov/oes/current/oes172112.htm" TargetMode="External"/><Relationship Id="rId2" Type="http://schemas.openxmlformats.org/officeDocument/2006/relationships/hyperlink" Target="https://www.bls.gov/oes/current/oes113051.htm" TargetMode="External"/><Relationship Id="rId1" Type="http://schemas.openxmlformats.org/officeDocument/2006/relationships/hyperlink" Target="https://www.bls.gov/oes/current/oes430000.htm"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bls.gov/oes/current/oes172112.htm" TargetMode="External"/><Relationship Id="rId2" Type="http://schemas.openxmlformats.org/officeDocument/2006/relationships/hyperlink" Target="https://www.bls.gov/oes/current/oes113051.htm" TargetMode="External"/><Relationship Id="rId1" Type="http://schemas.openxmlformats.org/officeDocument/2006/relationships/hyperlink" Target="https://www.bls.gov/oes/current/oes430000.htm" TargetMode="Externa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bls.gov/oes/current/oes172112.htm" TargetMode="External"/><Relationship Id="rId2" Type="http://schemas.openxmlformats.org/officeDocument/2006/relationships/hyperlink" Target="https://www.bls.gov/oes/current/oes113051.htm" TargetMode="External"/><Relationship Id="rId1" Type="http://schemas.openxmlformats.org/officeDocument/2006/relationships/hyperlink" Target="https://www.bls.gov/oes/current/oes430000.htm" TargetMode="External"/><Relationship Id="rId4"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27FCB-DA31-4678-ACA1-00237CA1A376}">
  <dimension ref="A1:Q15"/>
  <sheetViews>
    <sheetView tabSelected="1" workbookViewId="0">
      <selection activeCell="A12" sqref="A12"/>
    </sheetView>
  </sheetViews>
  <sheetFormatPr defaultRowHeight="14.4" x14ac:dyDescent="0.3"/>
  <sheetData>
    <row r="1" spans="1:17" ht="15.6" x14ac:dyDescent="0.3">
      <c r="A1" s="143" t="s">
        <v>61</v>
      </c>
      <c r="B1" s="143"/>
      <c r="C1" s="143"/>
      <c r="D1" s="143"/>
      <c r="E1" s="143"/>
      <c r="F1" s="143"/>
      <c r="G1" s="143"/>
      <c r="H1" s="143"/>
      <c r="I1" s="143"/>
      <c r="J1" s="143"/>
      <c r="K1" s="143"/>
      <c r="L1" s="143"/>
      <c r="M1" s="143"/>
      <c r="N1" s="143"/>
      <c r="O1" s="143"/>
      <c r="P1" s="143"/>
      <c r="Q1" s="143"/>
    </row>
    <row r="2" spans="1:17" ht="15.6" x14ac:dyDescent="0.3">
      <c r="A2" s="144" t="s">
        <v>62</v>
      </c>
      <c r="B2" s="145"/>
      <c r="C2" s="145"/>
      <c r="D2" s="145"/>
      <c r="E2" s="145"/>
      <c r="F2" s="145"/>
      <c r="G2" s="145"/>
      <c r="H2" s="145"/>
      <c r="I2" s="145"/>
      <c r="J2" s="145"/>
      <c r="K2" s="145"/>
      <c r="L2" s="145"/>
      <c r="M2" s="145"/>
      <c r="N2" s="145"/>
      <c r="O2" s="145"/>
      <c r="P2" s="145"/>
      <c r="Q2" s="145"/>
    </row>
    <row r="3" spans="1:17" ht="15.6" x14ac:dyDescent="0.3">
      <c r="A3" s="144" t="s">
        <v>113</v>
      </c>
      <c r="B3" s="145"/>
      <c r="C3" s="145"/>
      <c r="D3" s="145"/>
      <c r="E3" s="145"/>
      <c r="F3" s="145"/>
      <c r="G3" s="145"/>
      <c r="H3" s="145"/>
      <c r="I3" s="145"/>
      <c r="J3" s="145"/>
      <c r="K3" s="145"/>
      <c r="L3" s="145"/>
      <c r="M3" s="145"/>
      <c r="N3" s="145"/>
      <c r="O3" s="145"/>
      <c r="P3" s="145"/>
      <c r="Q3" s="145"/>
    </row>
    <row r="4" spans="1:17" ht="15.6" x14ac:dyDescent="0.3">
      <c r="A4" s="48"/>
      <c r="B4" s="49"/>
      <c r="C4" s="49"/>
      <c r="D4" s="49"/>
      <c r="E4" s="49"/>
      <c r="F4" s="49"/>
      <c r="G4" s="49"/>
      <c r="H4" s="49"/>
      <c r="I4" s="49"/>
      <c r="J4" s="49"/>
      <c r="K4" s="49"/>
      <c r="L4" s="49"/>
      <c r="M4" s="49"/>
      <c r="N4" s="49"/>
      <c r="O4" s="49"/>
      <c r="P4" s="49"/>
      <c r="Q4" s="49"/>
    </row>
    <row r="5" spans="1:17" ht="15.6" x14ac:dyDescent="0.3">
      <c r="A5" s="50" t="s">
        <v>63</v>
      </c>
      <c r="B5" s="49"/>
      <c r="C5" s="49"/>
      <c r="D5" s="49"/>
      <c r="E5" s="49"/>
      <c r="F5" s="49"/>
      <c r="G5" s="49"/>
      <c r="H5" s="49"/>
      <c r="I5" s="49"/>
      <c r="J5" s="49"/>
      <c r="K5" s="49"/>
      <c r="L5" s="49"/>
      <c r="M5" s="49"/>
      <c r="N5" s="49"/>
      <c r="O5" s="49"/>
      <c r="P5" s="49"/>
      <c r="Q5" s="49"/>
    </row>
    <row r="6" spans="1:17" ht="15.6" x14ac:dyDescent="0.3">
      <c r="A6" s="48" t="s">
        <v>67</v>
      </c>
      <c r="B6" s="49"/>
      <c r="C6" s="49"/>
      <c r="D6" s="49"/>
      <c r="E6" s="49"/>
      <c r="F6" s="49"/>
      <c r="G6" s="49"/>
      <c r="H6" s="49"/>
      <c r="I6" s="49"/>
      <c r="J6" s="49"/>
      <c r="K6" s="49"/>
      <c r="L6" s="49"/>
      <c r="M6" s="49"/>
      <c r="N6" s="49"/>
      <c r="O6" s="49"/>
      <c r="P6" s="49"/>
      <c r="Q6" s="49"/>
    </row>
    <row r="7" spans="1:17" ht="15.6" x14ac:dyDescent="0.3">
      <c r="A7" s="51"/>
      <c r="B7" s="49"/>
      <c r="C7" s="49"/>
      <c r="D7" s="49"/>
      <c r="E7" s="49"/>
      <c r="F7" s="49"/>
      <c r="G7" s="49"/>
      <c r="H7" s="49"/>
      <c r="I7" s="49"/>
      <c r="J7" s="49"/>
      <c r="K7" s="49"/>
      <c r="L7" s="49"/>
      <c r="M7" s="49"/>
      <c r="N7" s="49"/>
      <c r="O7" s="49"/>
      <c r="P7" s="49"/>
      <c r="Q7" s="49"/>
    </row>
    <row r="8" spans="1:17" ht="15.6" x14ac:dyDescent="0.3">
      <c r="A8" s="52" t="s">
        <v>64</v>
      </c>
      <c r="B8" s="49"/>
      <c r="C8" s="49"/>
      <c r="D8" s="49"/>
      <c r="E8" s="49"/>
      <c r="F8" s="49"/>
      <c r="G8" s="49"/>
      <c r="H8" s="49"/>
      <c r="I8" s="49"/>
      <c r="J8" s="49"/>
      <c r="K8" s="49"/>
      <c r="L8" s="49"/>
      <c r="M8" s="49"/>
      <c r="N8" s="49"/>
      <c r="O8" s="49"/>
      <c r="P8" s="49"/>
      <c r="Q8" s="49"/>
    </row>
    <row r="9" spans="1:17" ht="15.6" x14ac:dyDescent="0.3">
      <c r="A9" s="48" t="s">
        <v>68</v>
      </c>
      <c r="B9" s="49"/>
      <c r="C9" s="49"/>
      <c r="D9" s="49"/>
      <c r="E9" s="49"/>
      <c r="F9" s="49"/>
      <c r="G9" s="49"/>
      <c r="H9" s="49"/>
      <c r="I9" s="49"/>
      <c r="J9" s="49"/>
      <c r="K9" s="49"/>
      <c r="L9" s="49"/>
      <c r="M9" s="49"/>
      <c r="N9" s="49"/>
      <c r="O9" s="49"/>
      <c r="P9" s="49"/>
      <c r="Q9" s="49"/>
    </row>
    <row r="10" spans="1:17" ht="15.6" x14ac:dyDescent="0.3">
      <c r="A10" s="49"/>
      <c r="B10" s="49"/>
      <c r="C10" s="49"/>
      <c r="D10" s="49"/>
      <c r="E10" s="49"/>
      <c r="F10" s="49"/>
      <c r="G10" s="49"/>
      <c r="H10" s="49"/>
      <c r="I10" s="49"/>
      <c r="J10" s="49"/>
      <c r="K10" s="49"/>
      <c r="L10" s="49"/>
      <c r="M10" s="49"/>
      <c r="N10" s="49"/>
      <c r="O10" s="49"/>
      <c r="P10" s="49"/>
      <c r="Q10" s="49"/>
    </row>
    <row r="11" spans="1:17" ht="15.6" x14ac:dyDescent="0.3">
      <c r="A11" s="53" t="s">
        <v>65</v>
      </c>
      <c r="B11" s="53"/>
      <c r="C11" s="49"/>
      <c r="D11" s="49"/>
      <c r="E11" s="49"/>
      <c r="F11" s="49"/>
      <c r="G11" s="49"/>
      <c r="H11" s="49"/>
      <c r="I11" s="49"/>
      <c r="J11" s="49"/>
      <c r="K11" s="49"/>
      <c r="L11" s="49"/>
      <c r="M11" s="49"/>
      <c r="N11" s="49"/>
      <c r="O11" s="49"/>
      <c r="P11" s="49"/>
      <c r="Q11" s="49"/>
    </row>
    <row r="12" spans="1:17" ht="15.6" x14ac:dyDescent="0.3">
      <c r="A12" s="54" t="s">
        <v>69</v>
      </c>
      <c r="B12" s="49"/>
      <c r="C12" s="49"/>
      <c r="D12" s="49"/>
      <c r="E12" s="49"/>
      <c r="F12" s="49"/>
      <c r="G12" s="49"/>
      <c r="H12" s="49"/>
      <c r="I12" s="49"/>
      <c r="J12" s="49"/>
      <c r="K12" s="49"/>
      <c r="L12" s="49"/>
      <c r="M12" s="49"/>
      <c r="N12" s="49"/>
      <c r="O12" s="49"/>
      <c r="P12" s="49"/>
      <c r="Q12" s="49"/>
    </row>
    <row r="13" spans="1:17" ht="15.6" x14ac:dyDescent="0.3">
      <c r="A13" s="49"/>
      <c r="B13" s="49"/>
      <c r="C13" s="49"/>
      <c r="D13" s="49"/>
      <c r="E13" s="49"/>
      <c r="F13" s="49"/>
      <c r="G13" s="49"/>
      <c r="H13" s="49"/>
      <c r="I13" s="49"/>
      <c r="J13" s="49"/>
      <c r="K13" s="49"/>
      <c r="L13" s="49"/>
      <c r="M13" s="49"/>
      <c r="N13" s="49"/>
      <c r="O13" s="49"/>
      <c r="P13" s="49"/>
      <c r="Q13" s="49"/>
    </row>
    <row r="14" spans="1:17" ht="15.6" x14ac:dyDescent="0.3">
      <c r="A14" s="52" t="s">
        <v>66</v>
      </c>
      <c r="B14" s="49"/>
      <c r="C14" s="49"/>
      <c r="D14" s="49"/>
      <c r="E14" s="49"/>
      <c r="F14" s="49"/>
      <c r="G14" s="49"/>
      <c r="H14" s="49"/>
      <c r="I14" s="49"/>
      <c r="J14" s="49"/>
      <c r="K14" s="49"/>
      <c r="L14" s="49"/>
      <c r="M14" s="49"/>
      <c r="N14" s="49"/>
      <c r="O14" s="49"/>
      <c r="P14" s="49"/>
      <c r="Q14" s="49"/>
    </row>
    <row r="15" spans="1:17" ht="15.6" x14ac:dyDescent="0.3">
      <c r="A15" s="54" t="s">
        <v>70</v>
      </c>
      <c r="B15" s="49"/>
      <c r="C15" s="49"/>
      <c r="D15" s="49"/>
      <c r="E15" s="49"/>
      <c r="F15" s="49"/>
      <c r="G15" s="49"/>
      <c r="H15" s="49"/>
      <c r="I15" s="49"/>
      <c r="J15" s="49"/>
      <c r="K15" s="49"/>
      <c r="L15" s="49"/>
      <c r="M15" s="49"/>
      <c r="N15" s="49"/>
      <c r="O15" s="49"/>
      <c r="P15" s="49"/>
      <c r="Q15" s="49"/>
    </row>
  </sheetData>
  <sheetProtection algorithmName="SHA-512" hashValue="pjToTlxvdTlkev/2lb299azB82HOTZHoPDGeA6OLPjKV5ygrJTsd2ncdGcW7BkEm2354VchyAwNdWrChVyXwfw==" saltValue="KbAXPKKaQ7LUdGxQgR6KkA==" spinCount="100000" sheet="1" objects="1" scenarios="1"/>
  <mergeCells count="3">
    <mergeCell ref="A1:Q1"/>
    <mergeCell ref="A2:Q2"/>
    <mergeCell ref="A3:Q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77909-FFC4-4F24-B56E-DF101CC39207}">
  <dimension ref="A2:G9"/>
  <sheetViews>
    <sheetView workbookViewId="0">
      <selection activeCell="D15" sqref="D15"/>
    </sheetView>
  </sheetViews>
  <sheetFormatPr defaultRowHeight="14.4" x14ac:dyDescent="0.3"/>
  <cols>
    <col min="5" max="5" width="10.5546875" bestFit="1" customWidth="1"/>
  </cols>
  <sheetData>
    <row r="2" spans="1:7" x14ac:dyDescent="0.3">
      <c r="A2" t="s">
        <v>139</v>
      </c>
      <c r="E2" s="141">
        <v>2044</v>
      </c>
      <c r="F2" t="s">
        <v>140</v>
      </c>
      <c r="G2" t="s">
        <v>141</v>
      </c>
    </row>
    <row r="4" spans="1:7" x14ac:dyDescent="0.3">
      <c r="A4" t="s">
        <v>142</v>
      </c>
      <c r="E4">
        <v>2009</v>
      </c>
    </row>
    <row r="5" spans="1:7" x14ac:dyDescent="0.3">
      <c r="A5" t="s">
        <v>143</v>
      </c>
      <c r="E5">
        <v>521.9</v>
      </c>
    </row>
    <row r="6" spans="1:7" x14ac:dyDescent="0.3">
      <c r="A6" t="s">
        <v>144</v>
      </c>
      <c r="E6">
        <v>2020</v>
      </c>
    </row>
    <row r="7" spans="1:7" x14ac:dyDescent="0.3">
      <c r="A7" t="s">
        <v>143</v>
      </c>
      <c r="E7">
        <v>596.20000000000005</v>
      </c>
    </row>
    <row r="9" spans="1:7" x14ac:dyDescent="0.3">
      <c r="A9" t="s">
        <v>139</v>
      </c>
      <c r="E9" s="141">
        <f>+E2*E7/E5</f>
        <v>2334.9929105192568</v>
      </c>
      <c r="F9" t="s">
        <v>140</v>
      </c>
      <c r="G9" t="s">
        <v>145</v>
      </c>
    </row>
  </sheetData>
  <sheetProtection algorithmName="SHA-512" hashValue="ZO9dxQCP1bqlTg2pqjHVeKmZLjnDfeUWWHebgiSyG5LHlsNb8SV2ffXhkoh7Z1cnm8YRDsTx7T8D6629UjlE6Q==" saltValue="2CzowyzNO89ZpKvbVtZYHQ==" spinCount="100000" sheet="1" objects="1" scenarios="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C48"/>
  <sheetViews>
    <sheetView zoomScaleNormal="100" workbookViewId="0">
      <selection activeCell="A4" sqref="A4"/>
    </sheetView>
  </sheetViews>
  <sheetFormatPr defaultColWidth="9.109375" defaultRowHeight="13.2" x14ac:dyDescent="0.25"/>
  <cols>
    <col min="1" max="1" width="80.33203125" style="85" customWidth="1"/>
    <col min="2" max="2" width="10.33203125" style="85" customWidth="1"/>
    <col min="3" max="3" width="13.5546875" style="85" customWidth="1"/>
    <col min="4" max="4" width="10.33203125" style="85" customWidth="1"/>
    <col min="5" max="5" width="11.88671875" style="85" customWidth="1"/>
    <col min="6" max="6" width="10.33203125" style="85" customWidth="1"/>
    <col min="7" max="7" width="13" style="85" customWidth="1"/>
    <col min="8" max="8" width="10.33203125" style="85" customWidth="1"/>
    <col min="9" max="9" width="13" style="89" customWidth="1"/>
    <col min="10" max="12" width="13" style="85" customWidth="1"/>
    <col min="13" max="13" width="13.6640625" style="85" bestFit="1" customWidth="1"/>
    <col min="14" max="14" width="9.109375" style="85"/>
    <col min="15" max="15" width="56.44140625" style="85" bestFit="1" customWidth="1"/>
    <col min="16" max="16" width="46.5546875" style="85" bestFit="1" customWidth="1"/>
    <col min="17" max="17" width="25.5546875" style="85" customWidth="1"/>
    <col min="18" max="16384" width="9.109375" style="85"/>
  </cols>
  <sheetData>
    <row r="1" spans="1:23" x14ac:dyDescent="0.25">
      <c r="A1" s="172" t="s">
        <v>114</v>
      </c>
      <c r="B1" s="172"/>
      <c r="C1" s="172"/>
      <c r="D1" s="172"/>
      <c r="E1" s="172"/>
      <c r="F1" s="172"/>
      <c r="G1" s="172"/>
      <c r="H1" s="172"/>
      <c r="I1" s="172"/>
      <c r="J1" s="93"/>
      <c r="K1" s="93"/>
      <c r="L1" s="93"/>
    </row>
    <row r="2" spans="1:23" x14ac:dyDescent="0.25">
      <c r="A2" s="173"/>
      <c r="B2" s="173"/>
      <c r="C2" s="173"/>
      <c r="D2" s="173"/>
      <c r="E2" s="173"/>
      <c r="F2" s="173"/>
      <c r="G2" s="173"/>
      <c r="H2" s="173"/>
      <c r="I2" s="173"/>
    </row>
    <row r="3" spans="1:23" x14ac:dyDescent="0.25">
      <c r="A3" s="39"/>
      <c r="B3" s="40" t="s">
        <v>1</v>
      </c>
      <c r="C3" s="3" t="s">
        <v>2</v>
      </c>
      <c r="D3" s="3" t="s">
        <v>3</v>
      </c>
      <c r="E3" s="3" t="s">
        <v>4</v>
      </c>
      <c r="F3" s="3" t="s">
        <v>5</v>
      </c>
      <c r="G3" s="3" t="s">
        <v>6</v>
      </c>
      <c r="H3" s="3" t="s">
        <v>7</v>
      </c>
      <c r="I3" s="3" t="s">
        <v>8</v>
      </c>
      <c r="J3" s="13"/>
      <c r="K3" s="13"/>
      <c r="L3" s="13"/>
    </row>
    <row r="4" spans="1:23" s="94" customFormat="1" ht="52.8" x14ac:dyDescent="0.25">
      <c r="A4" s="31" t="s">
        <v>0</v>
      </c>
      <c r="B4" s="41" t="s">
        <v>9</v>
      </c>
      <c r="C4" s="25" t="s">
        <v>10</v>
      </c>
      <c r="D4" s="25" t="s">
        <v>11</v>
      </c>
      <c r="E4" s="25" t="s">
        <v>110</v>
      </c>
      <c r="F4" s="25" t="s">
        <v>12</v>
      </c>
      <c r="G4" s="25" t="s">
        <v>13</v>
      </c>
      <c r="H4" s="25" t="s">
        <v>14</v>
      </c>
      <c r="I4" s="25" t="s">
        <v>111</v>
      </c>
      <c r="J4" s="14"/>
      <c r="K4" s="14"/>
      <c r="L4" s="14"/>
      <c r="O4" s="21"/>
      <c r="P4" s="21"/>
      <c r="Q4" s="21"/>
      <c r="R4" s="21"/>
      <c r="S4" s="21"/>
      <c r="T4" s="21"/>
      <c r="U4" s="21"/>
      <c r="V4" s="21"/>
    </row>
    <row r="5" spans="1:23" ht="13.8" thickBot="1" x14ac:dyDescent="0.3">
      <c r="A5" s="95"/>
      <c r="B5" s="95"/>
      <c r="C5" s="95"/>
      <c r="D5" s="28" t="s">
        <v>15</v>
      </c>
      <c r="E5" s="95"/>
      <c r="F5" s="28" t="s">
        <v>16</v>
      </c>
      <c r="G5" s="28" t="s">
        <v>17</v>
      </c>
      <c r="H5" s="28" t="s">
        <v>18</v>
      </c>
      <c r="I5" s="95"/>
      <c r="J5" s="96"/>
      <c r="K5" s="96"/>
      <c r="L5" s="96"/>
      <c r="M5" s="146" t="s">
        <v>47</v>
      </c>
      <c r="N5" s="146"/>
      <c r="O5" s="43" t="s">
        <v>51</v>
      </c>
      <c r="P5" s="43" t="s">
        <v>52</v>
      </c>
      <c r="Q5" s="44" t="s">
        <v>50</v>
      </c>
      <c r="R5" s="2"/>
      <c r="S5" s="2"/>
      <c r="T5" s="2"/>
      <c r="U5" s="2"/>
      <c r="V5" s="2"/>
    </row>
    <row r="6" spans="1:23" ht="14.4" thickTop="1" x14ac:dyDescent="0.3">
      <c r="A6" s="46" t="s">
        <v>19</v>
      </c>
      <c r="B6" s="165" t="s">
        <v>20</v>
      </c>
      <c r="C6" s="166"/>
      <c r="D6" s="166"/>
      <c r="E6" s="166"/>
      <c r="F6" s="166"/>
      <c r="G6" s="166"/>
      <c r="H6" s="167"/>
      <c r="I6" s="33"/>
      <c r="J6" s="15"/>
      <c r="K6" s="15"/>
      <c r="L6" s="15"/>
      <c r="M6" s="23" t="s">
        <v>21</v>
      </c>
      <c r="N6" s="86">
        <v>45.77</v>
      </c>
      <c r="O6" s="97" t="s">
        <v>45</v>
      </c>
      <c r="P6" s="98" t="s">
        <v>46</v>
      </c>
      <c r="Q6" s="86">
        <f>45.77*2.1</f>
        <v>96.117000000000004</v>
      </c>
      <c r="R6" s="2"/>
      <c r="S6" s="2"/>
      <c r="T6" s="2"/>
      <c r="U6" s="2"/>
      <c r="V6" s="23" t="s">
        <v>21</v>
      </c>
      <c r="W6" s="86">
        <v>92.59</v>
      </c>
    </row>
    <row r="7" spans="1:23" ht="13.8" x14ac:dyDescent="0.3">
      <c r="A7" s="8" t="s">
        <v>54</v>
      </c>
      <c r="B7" s="161" t="s">
        <v>20</v>
      </c>
      <c r="C7" s="156"/>
      <c r="D7" s="156"/>
      <c r="E7" s="156"/>
      <c r="F7" s="156"/>
      <c r="G7" s="156"/>
      <c r="H7" s="157"/>
      <c r="I7" s="34"/>
      <c r="J7" s="15"/>
      <c r="K7" s="15"/>
      <c r="L7" s="15"/>
      <c r="M7" s="23" t="s">
        <v>22</v>
      </c>
      <c r="N7" s="86">
        <v>56.62</v>
      </c>
      <c r="O7" s="97" t="s">
        <v>43</v>
      </c>
      <c r="P7" s="98" t="s">
        <v>44</v>
      </c>
      <c r="Q7" s="86">
        <f>56.62*2.1</f>
        <v>118.902</v>
      </c>
      <c r="R7" s="2"/>
      <c r="S7" s="2"/>
      <c r="T7" s="2"/>
      <c r="U7" s="2"/>
      <c r="V7" s="23" t="s">
        <v>22</v>
      </c>
      <c r="W7" s="86">
        <v>135.18</v>
      </c>
    </row>
    <row r="8" spans="1:23" ht="13.8" x14ac:dyDescent="0.3">
      <c r="A8" s="8" t="s">
        <v>23</v>
      </c>
      <c r="B8" s="161"/>
      <c r="C8" s="156"/>
      <c r="D8" s="156"/>
      <c r="E8" s="156"/>
      <c r="F8" s="156"/>
      <c r="G8" s="156"/>
      <c r="H8" s="157"/>
      <c r="I8" s="35"/>
      <c r="J8" s="16"/>
      <c r="K8" s="16"/>
      <c r="L8" s="16"/>
      <c r="M8" s="24" t="s">
        <v>24</v>
      </c>
      <c r="N8" s="86">
        <v>20.88</v>
      </c>
      <c r="O8" s="23" t="s">
        <v>42</v>
      </c>
      <c r="P8" s="99" t="s">
        <v>41</v>
      </c>
      <c r="Q8" s="86">
        <f>20.88*2.1</f>
        <v>43.847999999999999</v>
      </c>
      <c r="R8" s="100"/>
      <c r="S8" s="100"/>
      <c r="T8" s="100"/>
      <c r="U8" s="100"/>
      <c r="V8" s="24" t="s">
        <v>24</v>
      </c>
      <c r="W8" s="86">
        <v>54.71</v>
      </c>
    </row>
    <row r="9" spans="1:23" x14ac:dyDescent="0.25">
      <c r="A9" s="105" t="s">
        <v>29</v>
      </c>
      <c r="B9" s="1">
        <v>4</v>
      </c>
      <c r="C9" s="1">
        <v>1</v>
      </c>
      <c r="D9" s="79">
        <f t="shared" ref="D9" si="0">B9*C9</f>
        <v>4</v>
      </c>
      <c r="E9" s="1">
        <v>9</v>
      </c>
      <c r="F9" s="1">
        <f>D9*E9</f>
        <v>36</v>
      </c>
      <c r="G9" s="1">
        <f>F9*0.05</f>
        <v>1.8</v>
      </c>
      <c r="H9" s="1">
        <f>F9*0.1</f>
        <v>3.6</v>
      </c>
      <c r="I9" s="35">
        <f>(F9*$Q$6)+(G9*$Q$7)+(H9*$Q$8)</f>
        <v>3832.0884000000001</v>
      </c>
      <c r="J9" s="30"/>
      <c r="K9" s="30"/>
      <c r="L9" s="30"/>
      <c r="M9" s="29"/>
      <c r="N9" s="87"/>
      <c r="P9" s="100"/>
      <c r="Q9" s="100"/>
      <c r="R9" s="100"/>
      <c r="S9" s="100"/>
      <c r="T9" s="100"/>
      <c r="U9" s="100"/>
    </row>
    <row r="10" spans="1:23" x14ac:dyDescent="0.25">
      <c r="A10" s="105" t="s">
        <v>30</v>
      </c>
      <c r="B10" s="161"/>
      <c r="C10" s="156"/>
      <c r="D10" s="156"/>
      <c r="E10" s="156"/>
      <c r="F10" s="156"/>
      <c r="G10" s="156"/>
      <c r="H10" s="157"/>
      <c r="I10" s="35"/>
      <c r="J10" s="30"/>
      <c r="K10" s="30"/>
      <c r="L10" s="30"/>
      <c r="M10" s="29" t="s">
        <v>48</v>
      </c>
      <c r="N10" s="87"/>
      <c r="P10" s="100"/>
      <c r="Q10" s="101">
        <v>110</v>
      </c>
      <c r="R10" s="2" t="s">
        <v>49</v>
      </c>
      <c r="S10" s="100"/>
      <c r="T10" s="100"/>
      <c r="U10" s="100"/>
    </row>
    <row r="11" spans="1:23" x14ac:dyDescent="0.25">
      <c r="A11" s="8" t="s">
        <v>31</v>
      </c>
      <c r="B11" s="1">
        <v>2</v>
      </c>
      <c r="C11" s="1">
        <v>0</v>
      </c>
      <c r="D11" s="79">
        <f t="shared" ref="D11:D21" si="1">B11*C11</f>
        <v>0</v>
      </c>
      <c r="E11" s="1">
        <v>9</v>
      </c>
      <c r="F11" s="1">
        <f t="shared" ref="F11:F15" si="2">D11*E11</f>
        <v>0</v>
      </c>
      <c r="G11" s="1">
        <f t="shared" ref="G11:G15" si="3">F11*0.05</f>
        <v>0</v>
      </c>
      <c r="H11" s="1">
        <f t="shared" ref="H11:H15" si="4">F11*0.1</f>
        <v>0</v>
      </c>
      <c r="I11" s="35">
        <f t="shared" ref="I11:I21" si="5">(F11*$Q$6)+(G11*$Q$7)+(H11*$Q$8)</f>
        <v>0</v>
      </c>
      <c r="J11" s="30"/>
      <c r="K11" s="30"/>
      <c r="L11" s="30"/>
      <c r="M11" s="29"/>
      <c r="N11" s="87"/>
      <c r="P11" s="100"/>
      <c r="Q11" s="100"/>
      <c r="R11" s="100"/>
      <c r="S11" s="100"/>
      <c r="T11" s="100"/>
      <c r="U11" s="100"/>
    </row>
    <row r="12" spans="1:23" x14ac:dyDescent="0.25">
      <c r="A12" s="8" t="s">
        <v>32</v>
      </c>
      <c r="B12" s="1">
        <v>2</v>
      </c>
      <c r="C12" s="1">
        <v>0</v>
      </c>
      <c r="D12" s="79">
        <f t="shared" si="1"/>
        <v>0</v>
      </c>
      <c r="E12" s="1">
        <v>9</v>
      </c>
      <c r="F12" s="1">
        <f t="shared" si="2"/>
        <v>0</v>
      </c>
      <c r="G12" s="1">
        <f t="shared" si="3"/>
        <v>0</v>
      </c>
      <c r="H12" s="1">
        <f t="shared" si="4"/>
        <v>0</v>
      </c>
      <c r="I12" s="35">
        <f t="shared" si="5"/>
        <v>0</v>
      </c>
      <c r="J12" s="30"/>
      <c r="K12" s="30"/>
      <c r="L12" s="30"/>
      <c r="M12" s="29"/>
      <c r="N12" s="87"/>
      <c r="P12" s="100"/>
      <c r="Q12" s="100"/>
      <c r="R12" s="100"/>
      <c r="S12" s="100"/>
      <c r="T12" s="100"/>
      <c r="U12" s="100"/>
    </row>
    <row r="13" spans="1:23" x14ac:dyDescent="0.25">
      <c r="A13" s="8" t="s">
        <v>33</v>
      </c>
      <c r="B13" s="1">
        <v>2</v>
      </c>
      <c r="C13" s="1">
        <v>0</v>
      </c>
      <c r="D13" s="79">
        <f t="shared" si="1"/>
        <v>0</v>
      </c>
      <c r="E13" s="1">
        <v>9</v>
      </c>
      <c r="F13" s="1">
        <f t="shared" si="2"/>
        <v>0</v>
      </c>
      <c r="G13" s="1">
        <f t="shared" si="3"/>
        <v>0</v>
      </c>
      <c r="H13" s="1">
        <f t="shared" si="4"/>
        <v>0</v>
      </c>
      <c r="I13" s="35">
        <f t="shared" si="5"/>
        <v>0</v>
      </c>
      <c r="J13" s="30"/>
      <c r="K13" s="30"/>
      <c r="L13" s="30"/>
      <c r="M13" s="29"/>
      <c r="N13" s="87"/>
      <c r="P13" s="100"/>
      <c r="Q13" s="100"/>
      <c r="R13" s="100"/>
      <c r="S13" s="100"/>
      <c r="T13" s="100"/>
      <c r="U13" s="100"/>
    </row>
    <row r="14" spans="1:23" x14ac:dyDescent="0.25">
      <c r="A14" s="8" t="s">
        <v>34</v>
      </c>
      <c r="B14" s="1">
        <v>2</v>
      </c>
      <c r="C14" s="1">
        <v>0</v>
      </c>
      <c r="D14" s="79">
        <f t="shared" si="1"/>
        <v>0</v>
      </c>
      <c r="E14" s="1">
        <v>9</v>
      </c>
      <c r="F14" s="1">
        <f t="shared" si="2"/>
        <v>0</v>
      </c>
      <c r="G14" s="1">
        <f t="shared" si="3"/>
        <v>0</v>
      </c>
      <c r="H14" s="1">
        <f t="shared" si="4"/>
        <v>0</v>
      </c>
      <c r="I14" s="35">
        <f t="shared" si="5"/>
        <v>0</v>
      </c>
      <c r="J14" s="30"/>
      <c r="K14" s="30"/>
      <c r="L14" s="30"/>
      <c r="M14" s="29"/>
      <c r="N14" s="87"/>
      <c r="P14" s="100"/>
      <c r="Q14" s="100"/>
      <c r="R14" s="100"/>
      <c r="S14" s="100"/>
      <c r="T14" s="100"/>
      <c r="U14" s="100"/>
    </row>
    <row r="15" spans="1:23" x14ac:dyDescent="0.25">
      <c r="A15" s="8" t="s">
        <v>35</v>
      </c>
      <c r="B15" s="1">
        <v>2</v>
      </c>
      <c r="C15" s="1">
        <v>0</v>
      </c>
      <c r="D15" s="79">
        <f t="shared" si="1"/>
        <v>0</v>
      </c>
      <c r="E15" s="1">
        <v>9</v>
      </c>
      <c r="F15" s="1">
        <f t="shared" si="2"/>
        <v>0</v>
      </c>
      <c r="G15" s="1">
        <f t="shared" si="3"/>
        <v>0</v>
      </c>
      <c r="H15" s="1">
        <f t="shared" si="4"/>
        <v>0</v>
      </c>
      <c r="I15" s="35">
        <f t="shared" si="5"/>
        <v>0</v>
      </c>
      <c r="J15" s="30"/>
      <c r="K15" s="30"/>
      <c r="L15" s="30"/>
      <c r="M15" s="29"/>
      <c r="N15" s="87"/>
      <c r="P15" s="100"/>
      <c r="Q15" s="100"/>
      <c r="R15" s="100"/>
      <c r="S15" s="100"/>
      <c r="T15" s="100"/>
      <c r="U15" s="100"/>
    </row>
    <row r="16" spans="1:23" ht="15.6" x14ac:dyDescent="0.3">
      <c r="A16" s="8" t="s">
        <v>58</v>
      </c>
      <c r="B16" s="1">
        <v>24</v>
      </c>
      <c r="C16" s="1">
        <v>0</v>
      </c>
      <c r="D16" s="79">
        <f t="shared" si="1"/>
        <v>0</v>
      </c>
      <c r="E16" s="1">
        <v>9</v>
      </c>
      <c r="F16" s="1">
        <f>D16*E16</f>
        <v>0</v>
      </c>
      <c r="G16" s="1">
        <f>F16*0.05</f>
        <v>0</v>
      </c>
      <c r="H16" s="1">
        <f>F16*0.1</f>
        <v>0</v>
      </c>
      <c r="I16" s="35">
        <f t="shared" si="5"/>
        <v>0</v>
      </c>
      <c r="J16" s="30"/>
      <c r="K16" s="30"/>
      <c r="L16" s="30"/>
      <c r="M16" s="29"/>
      <c r="P16" s="102"/>
      <c r="Q16" s="102"/>
      <c r="R16" s="102"/>
      <c r="S16" s="102"/>
      <c r="T16" s="102"/>
      <c r="U16" s="102"/>
    </row>
    <row r="17" spans="1:21" ht="15.6" x14ac:dyDescent="0.3">
      <c r="A17" s="8" t="s">
        <v>59</v>
      </c>
      <c r="B17" s="1">
        <v>24</v>
      </c>
      <c r="C17" s="1">
        <v>0</v>
      </c>
      <c r="D17" s="79">
        <f t="shared" si="1"/>
        <v>0</v>
      </c>
      <c r="E17" s="1">
        <f>ROUND(0.05*E9,0)</f>
        <v>0</v>
      </c>
      <c r="F17" s="1">
        <f>D17*E17</f>
        <v>0</v>
      </c>
      <c r="G17" s="1">
        <f>F17*0.05</f>
        <v>0</v>
      </c>
      <c r="H17" s="1">
        <f>F17*0.1</f>
        <v>0</v>
      </c>
      <c r="I17" s="35">
        <f t="shared" si="5"/>
        <v>0</v>
      </c>
      <c r="J17" s="30"/>
      <c r="K17" s="30"/>
      <c r="L17" s="30"/>
      <c r="M17" s="29"/>
      <c r="P17" s="102"/>
      <c r="Q17" s="102"/>
      <c r="R17" s="102"/>
      <c r="S17" s="102"/>
      <c r="T17" s="102"/>
      <c r="U17" s="102"/>
    </row>
    <row r="18" spans="1:21" ht="13.8" x14ac:dyDescent="0.3">
      <c r="A18" s="8" t="s">
        <v>125</v>
      </c>
      <c r="B18" s="1">
        <v>2</v>
      </c>
      <c r="C18" s="1">
        <v>0</v>
      </c>
      <c r="D18" s="79">
        <f t="shared" si="1"/>
        <v>0</v>
      </c>
      <c r="E18" s="1">
        <v>9</v>
      </c>
      <c r="F18" s="1">
        <f>D18*E18</f>
        <v>0</v>
      </c>
      <c r="G18" s="1">
        <f>F18*0.05</f>
        <v>0</v>
      </c>
      <c r="H18" s="1">
        <f>F18*0.1</f>
        <v>0</v>
      </c>
      <c r="I18" s="35">
        <f t="shared" si="5"/>
        <v>0</v>
      </c>
      <c r="J18" s="30"/>
      <c r="K18" s="30"/>
      <c r="L18" s="30"/>
      <c r="M18" s="29"/>
      <c r="P18" s="102"/>
      <c r="Q18" s="102"/>
      <c r="R18" s="102"/>
      <c r="S18" s="102"/>
      <c r="T18" s="102"/>
      <c r="U18" s="102"/>
    </row>
    <row r="19" spans="1:21" ht="19.5" customHeight="1" x14ac:dyDescent="0.3">
      <c r="A19" s="45" t="s">
        <v>126</v>
      </c>
      <c r="B19" s="1">
        <v>8</v>
      </c>
      <c r="C19" s="1">
        <v>0</v>
      </c>
      <c r="D19" s="79">
        <f t="shared" si="1"/>
        <v>0</v>
      </c>
      <c r="E19" s="1">
        <v>9</v>
      </c>
      <c r="F19" s="1">
        <f>D19*E19</f>
        <v>0</v>
      </c>
      <c r="G19" s="1">
        <f>F19*0.05</f>
        <v>0</v>
      </c>
      <c r="H19" s="1">
        <f>F19*0.1</f>
        <v>0</v>
      </c>
      <c r="I19" s="91">
        <f t="shared" si="5"/>
        <v>0</v>
      </c>
      <c r="J19" s="30"/>
      <c r="K19" s="30"/>
      <c r="L19" s="30"/>
      <c r="M19" s="29"/>
      <c r="P19" s="102"/>
      <c r="Q19" s="102"/>
      <c r="R19" s="102"/>
      <c r="S19" s="102"/>
      <c r="T19" s="102"/>
      <c r="U19" s="102"/>
    </row>
    <row r="20" spans="1:21" ht="19.5" customHeight="1" x14ac:dyDescent="0.3">
      <c r="A20" s="8" t="s">
        <v>127</v>
      </c>
      <c r="B20" s="1">
        <v>1</v>
      </c>
      <c r="C20" s="1">
        <v>0</v>
      </c>
      <c r="D20" s="79">
        <f t="shared" ref="D20" si="6">B20*C20</f>
        <v>0</v>
      </c>
      <c r="E20" s="1">
        <v>9</v>
      </c>
      <c r="F20" s="1">
        <f t="shared" ref="F20" si="7">D20*E20</f>
        <v>0</v>
      </c>
      <c r="G20" s="1">
        <f t="shared" ref="G20" si="8">F20*0.05</f>
        <v>0</v>
      </c>
      <c r="H20" s="1">
        <f t="shared" ref="H20" si="9">F20*0.1</f>
        <v>0</v>
      </c>
      <c r="I20" s="35">
        <f t="shared" ref="I20" si="10">(F20*$Q$6)+(G20*$Q$7)+(H20*$Q$8)</f>
        <v>0</v>
      </c>
      <c r="J20" s="30"/>
      <c r="K20" s="30"/>
      <c r="L20" s="30"/>
      <c r="M20" s="29"/>
      <c r="P20" s="102"/>
      <c r="Q20" s="102"/>
      <c r="R20" s="102"/>
      <c r="S20" s="102"/>
      <c r="T20" s="102"/>
      <c r="U20" s="102"/>
    </row>
    <row r="21" spans="1:21" ht="18.75" customHeight="1" x14ac:dyDescent="0.3">
      <c r="A21" s="8" t="s">
        <v>128</v>
      </c>
      <c r="B21" s="1">
        <v>1</v>
      </c>
      <c r="C21" s="1">
        <v>0</v>
      </c>
      <c r="D21" s="79">
        <f t="shared" si="1"/>
        <v>0</v>
      </c>
      <c r="E21" s="1">
        <v>9</v>
      </c>
      <c r="F21" s="1">
        <f t="shared" ref="F21" si="11">D21*E21</f>
        <v>0</v>
      </c>
      <c r="G21" s="1">
        <f t="shared" ref="G21" si="12">F21*0.05</f>
        <v>0</v>
      </c>
      <c r="H21" s="1">
        <f t="shared" ref="H21" si="13">F21*0.1</f>
        <v>0</v>
      </c>
      <c r="I21" s="35">
        <f t="shared" si="5"/>
        <v>0</v>
      </c>
      <c r="J21" s="30"/>
      <c r="K21" s="30"/>
      <c r="L21" s="30"/>
      <c r="M21" s="29"/>
      <c r="P21" s="102"/>
      <c r="Q21" s="102"/>
      <c r="R21" s="102"/>
      <c r="S21" s="102"/>
      <c r="T21" s="102"/>
      <c r="U21" s="102"/>
    </row>
    <row r="22" spans="1:21" ht="13.8" x14ac:dyDescent="0.3">
      <c r="A22" s="105" t="s">
        <v>56</v>
      </c>
      <c r="B22" s="155" t="s">
        <v>37</v>
      </c>
      <c r="C22" s="156"/>
      <c r="D22" s="156"/>
      <c r="E22" s="156"/>
      <c r="F22" s="156"/>
      <c r="G22" s="156"/>
      <c r="H22" s="157"/>
      <c r="I22" s="35"/>
      <c r="J22" s="30"/>
      <c r="K22" s="30"/>
      <c r="L22" s="30"/>
      <c r="M22" s="29"/>
      <c r="P22" s="102"/>
      <c r="Q22" s="102"/>
      <c r="R22" s="102"/>
      <c r="S22" s="102"/>
      <c r="T22" s="102"/>
      <c r="U22" s="102"/>
    </row>
    <row r="23" spans="1:21" ht="13.8" x14ac:dyDescent="0.3">
      <c r="A23" s="105" t="s">
        <v>112</v>
      </c>
      <c r="B23" s="162" t="s">
        <v>37</v>
      </c>
      <c r="C23" s="163"/>
      <c r="D23" s="163"/>
      <c r="E23" s="163"/>
      <c r="F23" s="156"/>
      <c r="G23" s="156"/>
      <c r="H23" s="157"/>
      <c r="I23" s="35"/>
      <c r="J23" s="30"/>
      <c r="K23" s="30"/>
      <c r="L23" s="30"/>
      <c r="M23" s="29"/>
      <c r="P23" s="102"/>
      <c r="Q23" s="102"/>
      <c r="R23" s="102"/>
      <c r="S23" s="102"/>
      <c r="T23" s="102"/>
      <c r="U23" s="102"/>
    </row>
    <row r="24" spans="1:21" ht="13.8" x14ac:dyDescent="0.25">
      <c r="A24" s="113" t="s">
        <v>25</v>
      </c>
      <c r="B24" s="116"/>
      <c r="C24" s="117"/>
      <c r="D24" s="111"/>
      <c r="E24" s="6"/>
      <c r="F24" s="147">
        <f>SUM(F9:H9,F11:H21)</f>
        <v>41.4</v>
      </c>
      <c r="G24" s="147"/>
      <c r="H24" s="148"/>
      <c r="I24" s="108">
        <f>SUM(I6:I23)</f>
        <v>3832.0884000000001</v>
      </c>
      <c r="J24" s="30"/>
      <c r="K24" s="30"/>
      <c r="L24" s="30"/>
      <c r="M24" s="20"/>
    </row>
    <row r="25" spans="1:21" ht="13.8" x14ac:dyDescent="0.25">
      <c r="A25" s="106" t="s">
        <v>53</v>
      </c>
      <c r="B25" s="114"/>
      <c r="C25" s="109"/>
      <c r="D25" s="115"/>
      <c r="E25" s="115"/>
      <c r="F25" s="83"/>
      <c r="G25" s="83"/>
      <c r="H25" s="83"/>
      <c r="I25" s="112"/>
      <c r="J25" s="30"/>
      <c r="K25" s="30"/>
      <c r="L25" s="30"/>
    </row>
    <row r="26" spans="1:21" ht="13.8" x14ac:dyDescent="0.25">
      <c r="A26" s="8" t="s">
        <v>38</v>
      </c>
      <c r="B26" s="158" t="s">
        <v>36</v>
      </c>
      <c r="C26" s="159"/>
      <c r="D26" s="159"/>
      <c r="E26" s="159"/>
      <c r="F26" s="159"/>
      <c r="G26" s="159"/>
      <c r="H26" s="160"/>
      <c r="I26" s="110"/>
      <c r="J26" s="30"/>
      <c r="K26" s="30"/>
      <c r="L26" s="30"/>
    </row>
    <row r="27" spans="1:21" x14ac:dyDescent="0.25">
      <c r="A27" s="8" t="s">
        <v>39</v>
      </c>
      <c r="B27" s="155" t="s">
        <v>37</v>
      </c>
      <c r="C27" s="156"/>
      <c r="D27" s="156"/>
      <c r="E27" s="156"/>
      <c r="F27" s="156"/>
      <c r="G27" s="156"/>
      <c r="H27" s="157"/>
      <c r="I27" s="35"/>
      <c r="J27" s="30"/>
      <c r="K27" s="30"/>
      <c r="L27" s="30"/>
    </row>
    <row r="28" spans="1:21" x14ac:dyDescent="0.25">
      <c r="A28" s="8" t="s">
        <v>40</v>
      </c>
      <c r="B28" s="155" t="s">
        <v>37</v>
      </c>
      <c r="C28" s="156"/>
      <c r="D28" s="156"/>
      <c r="E28" s="156"/>
      <c r="F28" s="156"/>
      <c r="G28" s="156"/>
      <c r="H28" s="157"/>
      <c r="I28" s="35"/>
      <c r="J28" s="30"/>
      <c r="K28" s="30"/>
      <c r="L28" s="30"/>
    </row>
    <row r="29" spans="1:21" x14ac:dyDescent="0.25">
      <c r="A29" s="8" t="s">
        <v>55</v>
      </c>
      <c r="B29" s="77"/>
      <c r="C29" s="78"/>
      <c r="D29" s="78"/>
      <c r="E29" s="78"/>
      <c r="F29" s="78"/>
      <c r="G29" s="78"/>
      <c r="H29" s="79"/>
      <c r="I29" s="35"/>
      <c r="J29" s="30"/>
      <c r="K29" s="30"/>
      <c r="L29" s="30"/>
    </row>
    <row r="30" spans="1:21" ht="15.6" x14ac:dyDescent="0.25">
      <c r="A30" s="8" t="s">
        <v>131</v>
      </c>
      <c r="B30" s="161" t="s">
        <v>20</v>
      </c>
      <c r="C30" s="156"/>
      <c r="D30" s="156"/>
      <c r="E30" s="156"/>
      <c r="F30" s="156"/>
      <c r="G30" s="156"/>
      <c r="H30" s="157"/>
      <c r="I30" s="35"/>
      <c r="J30" s="30"/>
      <c r="K30" s="30"/>
      <c r="L30" s="30"/>
    </row>
    <row r="31" spans="1:21" ht="15.6" x14ac:dyDescent="0.25">
      <c r="A31" s="8" t="s">
        <v>132</v>
      </c>
      <c r="B31" s="161" t="s">
        <v>20</v>
      </c>
      <c r="C31" s="156"/>
      <c r="D31" s="156"/>
      <c r="E31" s="156"/>
      <c r="F31" s="156"/>
      <c r="G31" s="156"/>
      <c r="H31" s="157"/>
      <c r="I31" s="35"/>
      <c r="J31" s="30"/>
      <c r="K31" s="30"/>
      <c r="L31" s="30"/>
    </row>
    <row r="32" spans="1:21" ht="15.6" x14ac:dyDescent="0.25">
      <c r="A32" s="8" t="s">
        <v>133</v>
      </c>
      <c r="B32" s="1">
        <v>0</v>
      </c>
      <c r="C32" s="1">
        <v>0</v>
      </c>
      <c r="D32" s="79">
        <f t="shared" ref="D32" si="14">B32*C32</f>
        <v>0</v>
      </c>
      <c r="E32" s="47">
        <f>+E9</f>
        <v>9</v>
      </c>
      <c r="F32" s="1">
        <f t="shared" ref="F32" si="15">D32*E32</f>
        <v>0</v>
      </c>
      <c r="G32" s="1">
        <f t="shared" ref="G32" si="16">F32*0.05</f>
        <v>0</v>
      </c>
      <c r="H32" s="1">
        <f t="shared" ref="H32" si="17">F32*0.1</f>
        <v>0</v>
      </c>
      <c r="I32" s="35">
        <f>(F32*$Q$6)+(G32*$Q$7)+(H32*$Q$8)</f>
        <v>0</v>
      </c>
      <c r="J32" s="30"/>
      <c r="K32" s="30"/>
      <c r="L32" s="30"/>
    </row>
    <row r="33" spans="1:29" ht="15.6" x14ac:dyDescent="0.25">
      <c r="A33" s="8" t="s">
        <v>134</v>
      </c>
      <c r="B33" s="162" t="s">
        <v>37</v>
      </c>
      <c r="C33" s="163"/>
      <c r="D33" s="163"/>
      <c r="E33" s="163"/>
      <c r="F33" s="163"/>
      <c r="G33" s="163"/>
      <c r="H33" s="164"/>
      <c r="I33" s="35"/>
      <c r="J33" s="30"/>
      <c r="K33" s="30"/>
      <c r="L33" s="30"/>
    </row>
    <row r="34" spans="1:29" ht="13.8" x14ac:dyDescent="0.25">
      <c r="A34" s="42" t="s">
        <v>26</v>
      </c>
      <c r="B34" s="121"/>
      <c r="C34" s="111"/>
      <c r="D34" s="111"/>
      <c r="E34" s="6"/>
      <c r="F34" s="149">
        <f>SUM(F32:H32)</f>
        <v>0</v>
      </c>
      <c r="G34" s="150"/>
      <c r="H34" s="151"/>
      <c r="I34" s="112">
        <f>SUM(I25:I33)</f>
        <v>0</v>
      </c>
      <c r="J34" s="17"/>
      <c r="K34" s="17"/>
      <c r="L34" s="17"/>
      <c r="M34" s="29"/>
    </row>
    <row r="35" spans="1:29" ht="13.8" x14ac:dyDescent="0.3">
      <c r="A35" s="9" t="s">
        <v>27</v>
      </c>
      <c r="B35" s="135"/>
      <c r="C35" s="127"/>
      <c r="D35" s="127"/>
      <c r="E35" s="127"/>
      <c r="F35" s="152">
        <f>ROUND(F24+F34,0)</f>
        <v>41</v>
      </c>
      <c r="G35" s="153"/>
      <c r="H35" s="154"/>
      <c r="I35" s="124">
        <f>ROUND(I34+I24,0)</f>
        <v>3832</v>
      </c>
      <c r="J35" s="18"/>
      <c r="K35" s="18"/>
      <c r="L35" s="18"/>
      <c r="M35" s="18"/>
      <c r="N35" s="88"/>
    </row>
    <row r="36" spans="1:29" ht="15.6" x14ac:dyDescent="0.25">
      <c r="A36" s="123" t="s">
        <v>135</v>
      </c>
      <c r="B36" s="133"/>
      <c r="C36" s="134"/>
      <c r="D36" s="134"/>
      <c r="E36" s="134"/>
      <c r="F36" s="134"/>
      <c r="G36" s="134"/>
      <c r="H36" s="103"/>
      <c r="I36" s="125">
        <v>0</v>
      </c>
      <c r="J36" s="19"/>
      <c r="K36" s="19"/>
      <c r="L36" s="19"/>
    </row>
    <row r="37" spans="1:29" ht="15.6" x14ac:dyDescent="0.25">
      <c r="A37" s="122" t="s">
        <v>136</v>
      </c>
      <c r="B37" s="130"/>
      <c r="C37" s="131"/>
      <c r="D37" s="131"/>
      <c r="E37" s="131"/>
      <c r="F37" s="131"/>
      <c r="G37" s="131"/>
      <c r="H37" s="132"/>
      <c r="I37" s="125">
        <f>ROUND(I36+I35,-3)</f>
        <v>4000</v>
      </c>
      <c r="J37" s="19"/>
      <c r="K37" s="19"/>
      <c r="L37" s="19"/>
      <c r="M37" s="19"/>
    </row>
    <row r="38" spans="1:29" x14ac:dyDescent="0.25">
      <c r="A38" s="10" t="s">
        <v>28</v>
      </c>
    </row>
    <row r="39" spans="1:29" ht="33" customHeight="1" x14ac:dyDescent="0.25">
      <c r="A39" s="171" t="s">
        <v>155</v>
      </c>
      <c r="B39" s="171"/>
      <c r="C39" s="171"/>
      <c r="D39" s="171"/>
      <c r="E39" s="171"/>
      <c r="F39" s="171"/>
      <c r="G39" s="171"/>
      <c r="H39" s="171"/>
      <c r="I39" s="171"/>
    </row>
    <row r="40" spans="1:29" ht="46.5" customHeight="1" x14ac:dyDescent="0.25">
      <c r="A40" s="168" t="s">
        <v>151</v>
      </c>
      <c r="B40" s="168"/>
      <c r="C40" s="168"/>
      <c r="D40" s="168"/>
      <c r="E40" s="168"/>
      <c r="F40" s="168"/>
      <c r="G40" s="168"/>
      <c r="H40" s="168"/>
      <c r="I40" s="168"/>
      <c r="P40" s="168"/>
      <c r="Q40" s="168"/>
      <c r="R40" s="168"/>
      <c r="S40" s="168"/>
      <c r="T40" s="168"/>
      <c r="U40" s="168"/>
      <c r="V40" s="168"/>
      <c r="W40" s="168"/>
      <c r="X40" s="168"/>
      <c r="Y40" s="168"/>
      <c r="Z40" s="168"/>
      <c r="AA40" s="168"/>
      <c r="AB40" s="168"/>
      <c r="AC40" s="168"/>
    </row>
    <row r="41" spans="1:29" ht="15.6" x14ac:dyDescent="0.25">
      <c r="A41" s="170" t="s">
        <v>152</v>
      </c>
      <c r="B41" s="170"/>
      <c r="C41" s="170"/>
      <c r="D41" s="170"/>
      <c r="E41" s="170"/>
      <c r="F41" s="170"/>
      <c r="G41" s="170"/>
      <c r="H41" s="170"/>
      <c r="I41" s="170"/>
      <c r="P41" s="82"/>
      <c r="Q41" s="82"/>
      <c r="R41" s="82"/>
      <c r="S41" s="82"/>
      <c r="T41" s="82"/>
      <c r="U41" s="82"/>
      <c r="V41" s="82"/>
      <c r="W41" s="82"/>
      <c r="X41" s="82"/>
      <c r="Y41" s="82"/>
      <c r="Z41" s="82"/>
      <c r="AA41" s="82"/>
      <c r="AB41" s="104"/>
      <c r="AC41" s="82"/>
    </row>
    <row r="42" spans="1:29" ht="15.6" x14ac:dyDescent="0.25">
      <c r="A42" s="168" t="s">
        <v>57</v>
      </c>
      <c r="B42" s="168"/>
      <c r="C42" s="168"/>
      <c r="D42" s="168"/>
      <c r="E42" s="168"/>
      <c r="F42" s="168"/>
      <c r="G42" s="168"/>
      <c r="H42" s="168"/>
      <c r="I42" s="168"/>
      <c r="P42" s="168"/>
      <c r="Q42" s="168"/>
      <c r="R42" s="168"/>
      <c r="S42" s="168"/>
      <c r="T42" s="168"/>
      <c r="U42" s="168"/>
      <c r="V42" s="168"/>
      <c r="W42" s="168"/>
      <c r="X42" s="168"/>
      <c r="Y42" s="168"/>
      <c r="Z42" s="168"/>
      <c r="AA42" s="168"/>
      <c r="AB42" s="168"/>
      <c r="AC42" s="168"/>
    </row>
    <row r="43" spans="1:29" ht="36" customHeight="1" x14ac:dyDescent="0.25">
      <c r="A43" s="168" t="s">
        <v>150</v>
      </c>
      <c r="B43" s="168"/>
      <c r="C43" s="168"/>
      <c r="D43" s="168"/>
      <c r="E43" s="168"/>
      <c r="F43" s="168"/>
      <c r="G43" s="168"/>
      <c r="H43" s="168"/>
      <c r="I43" s="168"/>
      <c r="P43" s="169"/>
      <c r="Q43" s="169"/>
      <c r="R43" s="169"/>
      <c r="S43" s="169"/>
      <c r="T43" s="169"/>
      <c r="U43" s="169"/>
      <c r="V43" s="169"/>
      <c r="W43" s="169"/>
      <c r="X43" s="169"/>
      <c r="Y43" s="169"/>
      <c r="Z43" s="169"/>
      <c r="AA43" s="169"/>
      <c r="AB43" s="169"/>
      <c r="AC43" s="169"/>
    </row>
    <row r="44" spans="1:29" ht="47.25" customHeight="1" x14ac:dyDescent="0.25">
      <c r="A44" s="170" t="s">
        <v>153</v>
      </c>
      <c r="B44" s="170"/>
      <c r="C44" s="170"/>
      <c r="D44" s="170"/>
      <c r="E44" s="170"/>
      <c r="F44" s="170"/>
      <c r="G44" s="170"/>
      <c r="H44" s="170"/>
      <c r="I44" s="170"/>
    </row>
    <row r="45" spans="1:29" ht="18" customHeight="1" x14ac:dyDescent="0.25">
      <c r="A45" s="175" t="s">
        <v>147</v>
      </c>
      <c r="B45" s="175"/>
      <c r="C45" s="175"/>
      <c r="D45" s="175"/>
      <c r="E45" s="175"/>
      <c r="F45" s="175"/>
      <c r="G45" s="175"/>
      <c r="H45" s="175"/>
      <c r="I45" s="175"/>
    </row>
    <row r="46" spans="1:29" ht="16.2" customHeight="1" x14ac:dyDescent="0.25">
      <c r="A46" s="175" t="s">
        <v>137</v>
      </c>
      <c r="B46" s="175"/>
      <c r="C46" s="175"/>
      <c r="D46" s="175"/>
      <c r="E46" s="175"/>
      <c r="F46" s="175"/>
      <c r="G46" s="175"/>
      <c r="H46" s="175"/>
      <c r="I46" s="175"/>
    </row>
    <row r="47" spans="1:29" ht="19.5" customHeight="1" x14ac:dyDescent="0.25">
      <c r="A47" s="174" t="s">
        <v>154</v>
      </c>
      <c r="B47" s="175"/>
      <c r="C47" s="175"/>
      <c r="D47" s="175"/>
      <c r="E47" s="175"/>
      <c r="F47" s="175"/>
      <c r="G47" s="175"/>
      <c r="H47" s="175"/>
      <c r="I47" s="175"/>
    </row>
    <row r="48" spans="1:29" ht="15.6" x14ac:dyDescent="0.25">
      <c r="A48" s="176" t="s">
        <v>138</v>
      </c>
      <c r="B48" s="176"/>
      <c r="C48" s="176"/>
      <c r="D48" s="176"/>
      <c r="E48" s="176"/>
      <c r="F48" s="176"/>
      <c r="G48" s="176"/>
      <c r="H48" s="176"/>
      <c r="I48" s="176"/>
    </row>
  </sheetData>
  <sheetProtection algorithmName="SHA-512" hashValue="XJJ1XXcHclvziWpcvy3G1+2m8BjNH6CcVHixUix3zGMT+d9Vwq7ryU4nMI5be+En8F/r7kIIYyJbV0UUr77cjA==" saltValue="VaWa9skmKoPZ3X2EsqGeUg==" spinCount="100000" sheet="1" objects="1" scenarios="1"/>
  <mergeCells count="30">
    <mergeCell ref="A39:I39"/>
    <mergeCell ref="B23:H23"/>
    <mergeCell ref="A1:I2"/>
    <mergeCell ref="A47:I47"/>
    <mergeCell ref="A48:I48"/>
    <mergeCell ref="A46:I46"/>
    <mergeCell ref="A45:I45"/>
    <mergeCell ref="B31:H31"/>
    <mergeCell ref="P40:AC40"/>
    <mergeCell ref="P42:AC42"/>
    <mergeCell ref="P43:AC43"/>
    <mergeCell ref="A44:I44"/>
    <mergeCell ref="A42:I42"/>
    <mergeCell ref="A43:I43"/>
    <mergeCell ref="A40:I40"/>
    <mergeCell ref="A41:I41"/>
    <mergeCell ref="M5:N5"/>
    <mergeCell ref="F24:H24"/>
    <mergeCell ref="F34:H34"/>
    <mergeCell ref="F35:H35"/>
    <mergeCell ref="B27:H27"/>
    <mergeCell ref="B28:H28"/>
    <mergeCell ref="B26:H26"/>
    <mergeCell ref="B30:H30"/>
    <mergeCell ref="B33:H33"/>
    <mergeCell ref="B22:H22"/>
    <mergeCell ref="B6:H6"/>
    <mergeCell ref="B7:H7"/>
    <mergeCell ref="B8:H8"/>
    <mergeCell ref="B10:H10"/>
  </mergeCells>
  <hyperlinks>
    <hyperlink ref="P8" r:id="rId1" xr:uid="{DE325B58-9FEA-4BF5-B681-A8872FB371DD}"/>
    <hyperlink ref="P7" r:id="rId2" xr:uid="{D5CDAF3C-E088-407F-A4E9-5AB3A61B2A44}"/>
    <hyperlink ref="P6" r:id="rId3" xr:uid="{AB64D817-1FDB-4696-96EF-98F60AF5D195}"/>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13D0A-C65F-43CB-89F7-382933E781CC}">
  <dimension ref="A1:AC49"/>
  <sheetViews>
    <sheetView workbookViewId="0">
      <selection activeCell="A4" sqref="A4"/>
    </sheetView>
  </sheetViews>
  <sheetFormatPr defaultColWidth="9.109375" defaultRowHeight="13.2" x14ac:dyDescent="0.25"/>
  <cols>
    <col min="1" max="1" width="82.5546875" style="85" customWidth="1"/>
    <col min="2" max="2" width="10.33203125" style="85" customWidth="1"/>
    <col min="3" max="3" width="13.5546875" style="85" customWidth="1"/>
    <col min="4" max="4" width="10.33203125" style="85" customWidth="1"/>
    <col min="5" max="5" width="11.88671875" style="85" customWidth="1"/>
    <col min="6" max="6" width="10.33203125" style="85" customWidth="1"/>
    <col min="7" max="7" width="13" style="85" customWidth="1"/>
    <col min="8" max="8" width="10.33203125" style="85" customWidth="1"/>
    <col min="9" max="9" width="13" style="89" customWidth="1"/>
    <col min="10" max="12" width="13" style="85" customWidth="1"/>
    <col min="13" max="13" width="13.6640625" style="85" bestFit="1" customWidth="1"/>
    <col min="14" max="14" width="9.109375" style="85"/>
    <col min="15" max="15" width="56.44140625" style="85" bestFit="1" customWidth="1"/>
    <col min="16" max="16" width="46.5546875" style="85" bestFit="1" customWidth="1"/>
    <col min="17" max="17" width="23" style="85" customWidth="1"/>
    <col min="18" max="16384" width="9.109375" style="85"/>
  </cols>
  <sheetData>
    <row r="1" spans="1:23" x14ac:dyDescent="0.25">
      <c r="A1" s="172" t="s">
        <v>115</v>
      </c>
      <c r="B1" s="172"/>
      <c r="C1" s="172"/>
      <c r="D1" s="172"/>
      <c r="E1" s="172"/>
      <c r="F1" s="172"/>
      <c r="G1" s="172"/>
      <c r="H1" s="172"/>
      <c r="I1" s="172"/>
      <c r="J1" s="93"/>
      <c r="K1" s="93"/>
      <c r="L1" s="93"/>
    </row>
    <row r="2" spans="1:23" x14ac:dyDescent="0.25">
      <c r="A2" s="173"/>
      <c r="B2" s="173"/>
      <c r="C2" s="173"/>
      <c r="D2" s="173"/>
      <c r="E2" s="173"/>
      <c r="F2" s="173"/>
      <c r="G2" s="173"/>
      <c r="H2" s="173"/>
      <c r="I2" s="173"/>
    </row>
    <row r="3" spans="1:23" x14ac:dyDescent="0.25">
      <c r="A3" s="39"/>
      <c r="B3" s="40" t="s">
        <v>1</v>
      </c>
      <c r="C3" s="3" t="s">
        <v>2</v>
      </c>
      <c r="D3" s="3" t="s">
        <v>3</v>
      </c>
      <c r="E3" s="3" t="s">
        <v>4</v>
      </c>
      <c r="F3" s="3" t="s">
        <v>5</v>
      </c>
      <c r="G3" s="3" t="s">
        <v>6</v>
      </c>
      <c r="H3" s="3" t="s">
        <v>7</v>
      </c>
      <c r="I3" s="3" t="s">
        <v>8</v>
      </c>
      <c r="J3" s="13"/>
      <c r="K3" s="13"/>
      <c r="L3" s="13"/>
    </row>
    <row r="4" spans="1:23" s="94" customFormat="1" ht="52.8" x14ac:dyDescent="0.25">
      <c r="A4" s="31" t="s">
        <v>0</v>
      </c>
      <c r="B4" s="41" t="s">
        <v>9</v>
      </c>
      <c r="C4" s="25" t="s">
        <v>10</v>
      </c>
      <c r="D4" s="25" t="s">
        <v>11</v>
      </c>
      <c r="E4" s="25" t="s">
        <v>110</v>
      </c>
      <c r="F4" s="25" t="s">
        <v>12</v>
      </c>
      <c r="G4" s="25" t="s">
        <v>13</v>
      </c>
      <c r="H4" s="25" t="s">
        <v>14</v>
      </c>
      <c r="I4" s="25" t="s">
        <v>111</v>
      </c>
      <c r="J4" s="14"/>
      <c r="K4" s="14"/>
      <c r="L4" s="14"/>
      <c r="O4" s="21"/>
      <c r="P4" s="21"/>
      <c r="Q4" s="21"/>
      <c r="R4" s="21"/>
      <c r="S4" s="21"/>
      <c r="T4" s="21"/>
      <c r="U4" s="21"/>
      <c r="V4" s="21"/>
    </row>
    <row r="5" spans="1:23" ht="13.8" thickBot="1" x14ac:dyDescent="0.3">
      <c r="A5" s="95"/>
      <c r="B5" s="95"/>
      <c r="C5" s="95"/>
      <c r="D5" s="28" t="s">
        <v>15</v>
      </c>
      <c r="E5" s="95"/>
      <c r="F5" s="28" t="s">
        <v>16</v>
      </c>
      <c r="G5" s="28" t="s">
        <v>17</v>
      </c>
      <c r="H5" s="28" t="s">
        <v>18</v>
      </c>
      <c r="I5" s="95"/>
      <c r="J5" s="96"/>
      <c r="K5" s="96"/>
      <c r="L5" s="96"/>
      <c r="M5" s="146" t="s">
        <v>47</v>
      </c>
      <c r="N5" s="146"/>
      <c r="O5" s="43" t="s">
        <v>51</v>
      </c>
      <c r="P5" s="43" t="s">
        <v>52</v>
      </c>
      <c r="Q5" s="44" t="s">
        <v>50</v>
      </c>
      <c r="R5" s="2"/>
      <c r="S5" s="2"/>
      <c r="T5" s="2"/>
      <c r="U5" s="2"/>
      <c r="V5" s="2"/>
    </row>
    <row r="6" spans="1:23" ht="14.4" thickTop="1" x14ac:dyDescent="0.3">
      <c r="A6" s="46" t="s">
        <v>19</v>
      </c>
      <c r="B6" s="165" t="s">
        <v>20</v>
      </c>
      <c r="C6" s="166"/>
      <c r="D6" s="166"/>
      <c r="E6" s="166"/>
      <c r="F6" s="166"/>
      <c r="G6" s="166"/>
      <c r="H6" s="167"/>
      <c r="I6" s="69"/>
      <c r="J6" s="15"/>
      <c r="K6" s="15"/>
      <c r="L6" s="15"/>
      <c r="M6" s="23" t="s">
        <v>21</v>
      </c>
      <c r="N6" s="86">
        <v>45.77</v>
      </c>
      <c r="O6" s="97" t="s">
        <v>45</v>
      </c>
      <c r="P6" s="98" t="s">
        <v>46</v>
      </c>
      <c r="Q6" s="86">
        <f>45.77*2.1</f>
        <v>96.117000000000004</v>
      </c>
      <c r="R6" s="2"/>
      <c r="S6" s="2"/>
      <c r="T6" s="2"/>
      <c r="U6" s="2"/>
      <c r="V6" s="23" t="s">
        <v>21</v>
      </c>
      <c r="W6" s="86">
        <v>92.59</v>
      </c>
    </row>
    <row r="7" spans="1:23" ht="13.8" x14ac:dyDescent="0.3">
      <c r="A7" s="8" t="s">
        <v>54</v>
      </c>
      <c r="B7" s="161" t="s">
        <v>20</v>
      </c>
      <c r="C7" s="156"/>
      <c r="D7" s="156"/>
      <c r="E7" s="156"/>
      <c r="F7" s="156"/>
      <c r="G7" s="156"/>
      <c r="H7" s="157"/>
      <c r="I7" s="1"/>
      <c r="J7" s="15"/>
      <c r="K7" s="15"/>
      <c r="L7" s="15"/>
      <c r="M7" s="23" t="s">
        <v>22</v>
      </c>
      <c r="N7" s="86">
        <v>56.62</v>
      </c>
      <c r="O7" s="97" t="s">
        <v>43</v>
      </c>
      <c r="P7" s="98" t="s">
        <v>44</v>
      </c>
      <c r="Q7" s="86">
        <f>56.62*2.1</f>
        <v>118.902</v>
      </c>
      <c r="R7" s="2"/>
      <c r="S7" s="2"/>
      <c r="T7" s="2"/>
      <c r="U7" s="2"/>
      <c r="V7" s="23" t="s">
        <v>22</v>
      </c>
      <c r="W7" s="86">
        <v>135.18</v>
      </c>
    </row>
    <row r="8" spans="1:23" ht="13.8" x14ac:dyDescent="0.3">
      <c r="A8" s="8" t="s">
        <v>23</v>
      </c>
      <c r="B8" s="161"/>
      <c r="C8" s="156"/>
      <c r="D8" s="156"/>
      <c r="E8" s="156"/>
      <c r="F8" s="156"/>
      <c r="G8" s="156"/>
      <c r="H8" s="157"/>
      <c r="I8" s="91"/>
      <c r="J8" s="16"/>
      <c r="K8" s="16"/>
      <c r="L8" s="16"/>
      <c r="M8" s="24" t="s">
        <v>24</v>
      </c>
      <c r="N8" s="86">
        <v>20.88</v>
      </c>
      <c r="O8" s="23" t="s">
        <v>42</v>
      </c>
      <c r="P8" s="99" t="s">
        <v>41</v>
      </c>
      <c r="Q8" s="86">
        <f>20.88*2.1</f>
        <v>43.847999999999999</v>
      </c>
      <c r="R8" s="100"/>
      <c r="S8" s="100"/>
      <c r="T8" s="100"/>
      <c r="U8" s="100"/>
      <c r="V8" s="24" t="s">
        <v>24</v>
      </c>
      <c r="W8" s="86">
        <v>54.71</v>
      </c>
    </row>
    <row r="9" spans="1:23" x14ac:dyDescent="0.25">
      <c r="A9" s="105" t="s">
        <v>29</v>
      </c>
      <c r="B9" s="1">
        <v>4</v>
      </c>
      <c r="C9" s="1">
        <v>0</v>
      </c>
      <c r="D9" s="79">
        <f t="shared" ref="D9" si="0">B9*C9</f>
        <v>0</v>
      </c>
      <c r="E9" s="1">
        <v>9</v>
      </c>
      <c r="F9" s="1">
        <f>D9*E9</f>
        <v>0</v>
      </c>
      <c r="G9" s="1">
        <f>F9*0.05</f>
        <v>0</v>
      </c>
      <c r="H9" s="1">
        <f>F9*0.1</f>
        <v>0</v>
      </c>
      <c r="I9" s="91">
        <f>(F9*$Q$6)+(G9*$Q$7)+(H9*$Q$8)</f>
        <v>0</v>
      </c>
      <c r="J9" s="30"/>
      <c r="K9" s="30">
        <f>+E9*C9</f>
        <v>0</v>
      </c>
      <c r="L9" s="30"/>
      <c r="M9" s="29"/>
      <c r="N9" s="87"/>
      <c r="P9" s="100"/>
      <c r="Q9" s="100"/>
      <c r="R9" s="100"/>
      <c r="S9" s="100"/>
      <c r="T9" s="100"/>
      <c r="U9" s="100"/>
    </row>
    <row r="10" spans="1:23" x14ac:dyDescent="0.25">
      <c r="A10" s="105" t="s">
        <v>30</v>
      </c>
      <c r="B10" s="161"/>
      <c r="C10" s="156"/>
      <c r="D10" s="156"/>
      <c r="E10" s="156"/>
      <c r="F10" s="156"/>
      <c r="G10" s="156"/>
      <c r="H10" s="157"/>
      <c r="I10" s="91"/>
      <c r="J10" s="30"/>
      <c r="K10" s="30"/>
      <c r="L10" s="30"/>
      <c r="M10" s="29" t="s">
        <v>48</v>
      </c>
      <c r="N10" s="87"/>
      <c r="P10" s="100"/>
      <c r="Q10" s="101">
        <v>110</v>
      </c>
      <c r="R10" s="2" t="s">
        <v>49</v>
      </c>
      <c r="S10" s="100"/>
      <c r="T10" s="100"/>
      <c r="U10" s="100"/>
    </row>
    <row r="11" spans="1:23" x14ac:dyDescent="0.25">
      <c r="A11" s="8" t="s">
        <v>31</v>
      </c>
      <c r="B11" s="1">
        <v>2</v>
      </c>
      <c r="C11" s="1">
        <v>0</v>
      </c>
      <c r="D11" s="79">
        <f t="shared" ref="D11:D21" si="1">B11*C11</f>
        <v>0</v>
      </c>
      <c r="E11" s="1">
        <v>9</v>
      </c>
      <c r="F11" s="1">
        <f t="shared" ref="F11:F15" si="2">D11*E11</f>
        <v>0</v>
      </c>
      <c r="G11" s="1">
        <f t="shared" ref="G11:G15" si="3">F11*0.05</f>
        <v>0</v>
      </c>
      <c r="H11" s="1">
        <f t="shared" ref="H11:H15" si="4">F11*0.1</f>
        <v>0</v>
      </c>
      <c r="I11" s="91">
        <f t="shared" ref="I11:I20" si="5">(F11*$Q$6)+(G11*$Q$7)+(H11*$Q$8)</f>
        <v>0</v>
      </c>
      <c r="J11" s="30"/>
      <c r="K11" s="30">
        <f t="shared" ref="K11:K21" si="6">+E11*C11</f>
        <v>0</v>
      </c>
      <c r="L11" s="30"/>
      <c r="M11" s="29"/>
      <c r="N11" s="87"/>
      <c r="P11" s="100"/>
      <c r="Q11" s="100"/>
      <c r="R11" s="100"/>
      <c r="S11" s="100"/>
      <c r="T11" s="100"/>
      <c r="U11" s="100"/>
    </row>
    <row r="12" spans="1:23" x14ac:dyDescent="0.25">
      <c r="A12" s="8" t="s">
        <v>32</v>
      </c>
      <c r="B12" s="1">
        <v>2</v>
      </c>
      <c r="C12" s="1">
        <v>0</v>
      </c>
      <c r="D12" s="79">
        <f t="shared" si="1"/>
        <v>0</v>
      </c>
      <c r="E12" s="1">
        <v>9</v>
      </c>
      <c r="F12" s="1">
        <f t="shared" si="2"/>
        <v>0</v>
      </c>
      <c r="G12" s="1">
        <f t="shared" si="3"/>
        <v>0</v>
      </c>
      <c r="H12" s="1">
        <f t="shared" si="4"/>
        <v>0</v>
      </c>
      <c r="I12" s="91">
        <f t="shared" si="5"/>
        <v>0</v>
      </c>
      <c r="J12" s="30"/>
      <c r="K12" s="30">
        <f t="shared" si="6"/>
        <v>0</v>
      </c>
      <c r="L12" s="30"/>
      <c r="M12" s="29"/>
      <c r="N12" s="87"/>
      <c r="P12" s="100"/>
      <c r="Q12" s="100"/>
      <c r="R12" s="100"/>
      <c r="S12" s="100"/>
      <c r="T12" s="100"/>
      <c r="U12" s="100"/>
    </row>
    <row r="13" spans="1:23" x14ac:dyDescent="0.25">
      <c r="A13" s="8" t="s">
        <v>33</v>
      </c>
      <c r="B13" s="1">
        <v>2</v>
      </c>
      <c r="C13" s="1">
        <v>0</v>
      </c>
      <c r="D13" s="79">
        <f t="shared" si="1"/>
        <v>0</v>
      </c>
      <c r="E13" s="1">
        <v>9</v>
      </c>
      <c r="F13" s="1">
        <f t="shared" si="2"/>
        <v>0</v>
      </c>
      <c r="G13" s="1">
        <f t="shared" si="3"/>
        <v>0</v>
      </c>
      <c r="H13" s="1">
        <f t="shared" si="4"/>
        <v>0</v>
      </c>
      <c r="I13" s="91">
        <f t="shared" si="5"/>
        <v>0</v>
      </c>
      <c r="J13" s="30"/>
      <c r="K13" s="30">
        <f t="shared" si="6"/>
        <v>0</v>
      </c>
      <c r="L13" s="30"/>
      <c r="M13" s="29"/>
      <c r="N13" s="87"/>
      <c r="P13" s="100"/>
      <c r="Q13" s="100"/>
      <c r="R13" s="100"/>
      <c r="S13" s="100"/>
      <c r="T13" s="100"/>
      <c r="U13" s="100"/>
    </row>
    <row r="14" spans="1:23" x14ac:dyDescent="0.25">
      <c r="A14" s="8" t="s">
        <v>34</v>
      </c>
      <c r="B14" s="1">
        <v>2</v>
      </c>
      <c r="C14" s="1">
        <v>0</v>
      </c>
      <c r="D14" s="79">
        <f t="shared" si="1"/>
        <v>0</v>
      </c>
      <c r="E14" s="1">
        <v>9</v>
      </c>
      <c r="F14" s="1">
        <f t="shared" si="2"/>
        <v>0</v>
      </c>
      <c r="G14" s="1">
        <f t="shared" si="3"/>
        <v>0</v>
      </c>
      <c r="H14" s="1">
        <f t="shared" si="4"/>
        <v>0</v>
      </c>
      <c r="I14" s="91">
        <f t="shared" si="5"/>
        <v>0</v>
      </c>
      <c r="J14" s="30"/>
      <c r="K14" s="30">
        <f t="shared" si="6"/>
        <v>0</v>
      </c>
      <c r="L14" s="30"/>
      <c r="M14" s="29"/>
      <c r="N14" s="87"/>
      <c r="P14" s="100"/>
      <c r="Q14" s="100"/>
      <c r="R14" s="100"/>
      <c r="S14" s="100"/>
      <c r="T14" s="100"/>
      <c r="U14" s="100"/>
    </row>
    <row r="15" spans="1:23" x14ac:dyDescent="0.25">
      <c r="A15" s="8" t="s">
        <v>35</v>
      </c>
      <c r="B15" s="1">
        <v>2</v>
      </c>
      <c r="C15" s="1">
        <v>1</v>
      </c>
      <c r="D15" s="79">
        <f t="shared" si="1"/>
        <v>2</v>
      </c>
      <c r="E15" s="1">
        <v>9</v>
      </c>
      <c r="F15" s="1">
        <f t="shared" si="2"/>
        <v>18</v>
      </c>
      <c r="G15" s="1">
        <f t="shared" si="3"/>
        <v>0.9</v>
      </c>
      <c r="H15" s="1">
        <f t="shared" si="4"/>
        <v>1.8</v>
      </c>
      <c r="I15" s="91">
        <f t="shared" si="5"/>
        <v>1916.0442</v>
      </c>
      <c r="J15" s="30"/>
      <c r="K15" s="30">
        <f t="shared" si="6"/>
        <v>9</v>
      </c>
      <c r="L15" s="30"/>
      <c r="M15" s="29"/>
      <c r="N15" s="87"/>
      <c r="P15" s="100"/>
      <c r="Q15" s="100"/>
      <c r="R15" s="100"/>
      <c r="S15" s="100"/>
      <c r="T15" s="100"/>
      <c r="U15" s="100"/>
    </row>
    <row r="16" spans="1:23" ht="15.6" x14ac:dyDescent="0.3">
      <c r="A16" s="8" t="s">
        <v>58</v>
      </c>
      <c r="B16" s="1">
        <v>24</v>
      </c>
      <c r="C16" s="1">
        <v>1</v>
      </c>
      <c r="D16" s="79">
        <f t="shared" si="1"/>
        <v>24</v>
      </c>
      <c r="E16" s="1">
        <v>9</v>
      </c>
      <c r="F16" s="1">
        <f>D16*E16</f>
        <v>216</v>
      </c>
      <c r="G16" s="1">
        <f>F16*0.05</f>
        <v>10.8</v>
      </c>
      <c r="H16" s="1">
        <f>F16*0.1</f>
        <v>21.6</v>
      </c>
      <c r="I16" s="91">
        <f t="shared" si="5"/>
        <v>22992.5304</v>
      </c>
      <c r="J16" s="30"/>
      <c r="K16" s="30">
        <f t="shared" si="6"/>
        <v>9</v>
      </c>
      <c r="L16" s="30"/>
      <c r="M16" s="29"/>
      <c r="P16" s="102"/>
      <c r="Q16" s="102"/>
      <c r="R16" s="102"/>
      <c r="S16" s="102"/>
      <c r="T16" s="102"/>
      <c r="U16" s="102"/>
    </row>
    <row r="17" spans="1:29" ht="15.6" x14ac:dyDescent="0.3">
      <c r="A17" s="8" t="s">
        <v>59</v>
      </c>
      <c r="B17" s="1">
        <v>24</v>
      </c>
      <c r="C17" s="1">
        <v>0.05</v>
      </c>
      <c r="D17" s="79">
        <f t="shared" si="1"/>
        <v>1.2000000000000002</v>
      </c>
      <c r="E17" s="1">
        <f>ROUND(0.05*E9,0)</f>
        <v>0</v>
      </c>
      <c r="F17" s="1">
        <f>D17*E17</f>
        <v>0</v>
      </c>
      <c r="G17" s="1">
        <f>F17*0.05</f>
        <v>0</v>
      </c>
      <c r="H17" s="1">
        <f>F17*0.1</f>
        <v>0</v>
      </c>
      <c r="I17" s="91">
        <f t="shared" si="5"/>
        <v>0</v>
      </c>
      <c r="J17" s="30"/>
      <c r="K17" s="30">
        <f t="shared" si="6"/>
        <v>0</v>
      </c>
      <c r="L17" s="30"/>
      <c r="M17" s="29"/>
      <c r="P17" s="102"/>
      <c r="Q17" s="102"/>
      <c r="R17" s="102"/>
      <c r="S17" s="102"/>
      <c r="T17" s="102"/>
      <c r="U17" s="102"/>
    </row>
    <row r="18" spans="1:29" ht="13.8" x14ac:dyDescent="0.3">
      <c r="A18" s="8" t="s">
        <v>125</v>
      </c>
      <c r="B18" s="1">
        <v>2</v>
      </c>
      <c r="C18" s="1">
        <v>2</v>
      </c>
      <c r="D18" s="79">
        <f t="shared" si="1"/>
        <v>4</v>
      </c>
      <c r="E18" s="1">
        <v>9</v>
      </c>
      <c r="F18" s="1">
        <f>D18*E18</f>
        <v>36</v>
      </c>
      <c r="G18" s="1">
        <f>F18*0.05</f>
        <v>1.8</v>
      </c>
      <c r="H18" s="1">
        <f>F18*0.1</f>
        <v>3.6</v>
      </c>
      <c r="I18" s="91">
        <f t="shared" ref="I18" si="7">(F18*$Q$6)+(G18*$Q$7)+(H18*$Q$8)</f>
        <v>3832.0884000000001</v>
      </c>
      <c r="J18" s="30"/>
      <c r="K18" s="30">
        <f t="shared" si="6"/>
        <v>18</v>
      </c>
      <c r="L18" s="30"/>
      <c r="M18" s="29"/>
      <c r="P18" s="102"/>
      <c r="Q18" s="102"/>
      <c r="R18" s="102"/>
      <c r="S18" s="102"/>
      <c r="T18" s="102"/>
      <c r="U18" s="102"/>
    </row>
    <row r="19" spans="1:29" ht="15.6" x14ac:dyDescent="0.3">
      <c r="A19" s="45" t="s">
        <v>130</v>
      </c>
      <c r="B19" s="1">
        <v>8</v>
      </c>
      <c r="C19" s="1">
        <v>0</v>
      </c>
      <c r="D19" s="79">
        <f t="shared" si="1"/>
        <v>0</v>
      </c>
      <c r="E19" s="1">
        <v>9</v>
      </c>
      <c r="F19" s="1">
        <f>D19*E19</f>
        <v>0</v>
      </c>
      <c r="G19" s="1">
        <f>F19*0.05</f>
        <v>0</v>
      </c>
      <c r="H19" s="1">
        <f>F19*0.1</f>
        <v>0</v>
      </c>
      <c r="I19" s="91">
        <f t="shared" si="5"/>
        <v>0</v>
      </c>
      <c r="J19" s="30"/>
      <c r="K19" s="30">
        <f t="shared" si="6"/>
        <v>0</v>
      </c>
      <c r="L19" s="30"/>
      <c r="M19" s="29"/>
      <c r="P19" s="102"/>
      <c r="Q19" s="102"/>
      <c r="R19" s="102"/>
      <c r="S19" s="102"/>
      <c r="T19" s="102"/>
      <c r="U19" s="102"/>
    </row>
    <row r="20" spans="1:29" ht="13.8" x14ac:dyDescent="0.3">
      <c r="A20" s="8" t="s">
        <v>127</v>
      </c>
      <c r="B20" s="1">
        <v>1</v>
      </c>
      <c r="C20" s="1">
        <v>1</v>
      </c>
      <c r="D20" s="79">
        <f t="shared" si="1"/>
        <v>1</v>
      </c>
      <c r="E20" s="1">
        <v>9</v>
      </c>
      <c r="F20" s="1">
        <f t="shared" ref="F20" si="8">D20*E20</f>
        <v>9</v>
      </c>
      <c r="G20" s="1">
        <f t="shared" ref="G20" si="9">F20*0.05</f>
        <v>0.45</v>
      </c>
      <c r="H20" s="1">
        <f t="shared" ref="H20" si="10">F20*0.1</f>
        <v>0.9</v>
      </c>
      <c r="I20" s="91">
        <f t="shared" si="5"/>
        <v>958.02210000000002</v>
      </c>
      <c r="J20" s="30"/>
      <c r="K20" s="30">
        <f t="shared" si="6"/>
        <v>9</v>
      </c>
      <c r="L20" s="30"/>
      <c r="M20" s="29"/>
      <c r="P20" s="102"/>
      <c r="Q20" s="102"/>
      <c r="R20" s="102"/>
      <c r="S20" s="102"/>
      <c r="T20" s="102"/>
      <c r="U20" s="102"/>
    </row>
    <row r="21" spans="1:29" ht="13.8" x14ac:dyDescent="0.3">
      <c r="A21" s="8" t="s">
        <v>128</v>
      </c>
      <c r="B21" s="1">
        <v>1</v>
      </c>
      <c r="C21" s="1">
        <v>0</v>
      </c>
      <c r="D21" s="79">
        <f t="shared" si="1"/>
        <v>0</v>
      </c>
      <c r="E21" s="1">
        <v>9</v>
      </c>
      <c r="F21" s="1">
        <f t="shared" ref="F21" si="11">D21*E21</f>
        <v>0</v>
      </c>
      <c r="G21" s="1">
        <f t="shared" ref="G21" si="12">F21*0.05</f>
        <v>0</v>
      </c>
      <c r="H21" s="1">
        <f t="shared" ref="H21" si="13">F21*0.1</f>
        <v>0</v>
      </c>
      <c r="I21" s="91">
        <f t="shared" ref="I21" si="14">(F21*$Q$6)+(G21*$Q$7)+(H21*$Q$8)</f>
        <v>0</v>
      </c>
      <c r="J21" s="30"/>
      <c r="K21" s="30">
        <f t="shared" si="6"/>
        <v>0</v>
      </c>
      <c r="L21" s="30"/>
      <c r="M21" s="29"/>
      <c r="P21" s="102"/>
      <c r="Q21" s="102"/>
      <c r="R21" s="102"/>
      <c r="S21" s="102"/>
      <c r="T21" s="102"/>
      <c r="U21" s="102"/>
    </row>
    <row r="22" spans="1:29" x14ac:dyDescent="0.25">
      <c r="A22" s="32" t="s">
        <v>56</v>
      </c>
      <c r="B22" s="155" t="s">
        <v>37</v>
      </c>
      <c r="C22" s="156"/>
      <c r="D22" s="156"/>
      <c r="E22" s="156"/>
      <c r="F22" s="156"/>
      <c r="G22" s="156"/>
      <c r="H22" s="157"/>
      <c r="I22" s="35"/>
      <c r="J22" s="30"/>
      <c r="K22" s="30"/>
      <c r="L22" s="30"/>
    </row>
    <row r="23" spans="1:29" x14ac:dyDescent="0.25">
      <c r="A23" s="32" t="s">
        <v>112</v>
      </c>
      <c r="B23" s="162" t="s">
        <v>37</v>
      </c>
      <c r="C23" s="163"/>
      <c r="D23" s="163"/>
      <c r="E23" s="163"/>
      <c r="F23" s="163"/>
      <c r="G23" s="163"/>
      <c r="H23" s="164"/>
      <c r="I23" s="35"/>
      <c r="J23" s="30"/>
      <c r="K23" s="30"/>
      <c r="L23" s="30"/>
    </row>
    <row r="24" spans="1:29" ht="13.8" x14ac:dyDescent="0.25">
      <c r="A24" s="113" t="s">
        <v>25</v>
      </c>
      <c r="B24" s="116"/>
      <c r="C24" s="117"/>
      <c r="D24" s="111"/>
      <c r="E24" s="6"/>
      <c r="F24" s="147">
        <f>SUM(F9:H9,F11:H21)</f>
        <v>320.85000000000002</v>
      </c>
      <c r="G24" s="147"/>
      <c r="H24" s="148"/>
      <c r="I24" s="112">
        <f>SUM(I6:I23)</f>
        <v>29698.685099999999</v>
      </c>
      <c r="J24" s="30"/>
      <c r="K24" s="30"/>
      <c r="L24" s="30"/>
    </row>
    <row r="25" spans="1:29" ht="13.8" x14ac:dyDescent="0.25">
      <c r="A25" s="106" t="s">
        <v>53</v>
      </c>
      <c r="B25" s="80"/>
      <c r="C25" s="78"/>
      <c r="D25" s="111"/>
      <c r="E25" s="111"/>
      <c r="F25" s="83"/>
      <c r="G25" s="83"/>
      <c r="H25" s="84"/>
      <c r="I25" s="112"/>
      <c r="J25" s="30"/>
      <c r="K25" s="30"/>
      <c r="L25" s="30"/>
    </row>
    <row r="26" spans="1:29" ht="13.8" x14ac:dyDescent="0.25">
      <c r="A26" s="8" t="s">
        <v>38</v>
      </c>
      <c r="B26" s="158" t="s">
        <v>36</v>
      </c>
      <c r="C26" s="159"/>
      <c r="D26" s="159"/>
      <c r="E26" s="159"/>
      <c r="F26" s="159"/>
      <c r="G26" s="159"/>
      <c r="H26" s="160"/>
      <c r="I26" s="36"/>
      <c r="J26" s="30"/>
      <c r="K26" s="30"/>
      <c r="L26" s="30"/>
    </row>
    <row r="27" spans="1:29" x14ac:dyDescent="0.25">
      <c r="A27" s="8" t="s">
        <v>39</v>
      </c>
      <c r="B27" s="155" t="s">
        <v>37</v>
      </c>
      <c r="C27" s="156"/>
      <c r="D27" s="156"/>
      <c r="E27" s="156"/>
      <c r="F27" s="156"/>
      <c r="G27" s="156"/>
      <c r="H27" s="157"/>
      <c r="I27" s="35"/>
      <c r="J27" s="30"/>
      <c r="K27" s="30"/>
      <c r="L27" s="30"/>
    </row>
    <row r="28" spans="1:29" x14ac:dyDescent="0.25">
      <c r="A28" s="8" t="s">
        <v>40</v>
      </c>
      <c r="B28" s="155" t="s">
        <v>37</v>
      </c>
      <c r="C28" s="156"/>
      <c r="D28" s="156"/>
      <c r="E28" s="156"/>
      <c r="F28" s="156"/>
      <c r="G28" s="156"/>
      <c r="H28" s="157"/>
      <c r="I28" s="35"/>
      <c r="J28" s="30"/>
      <c r="K28" s="30"/>
      <c r="L28" s="30"/>
    </row>
    <row r="29" spans="1:29" x14ac:dyDescent="0.25">
      <c r="A29" s="8" t="s">
        <v>55</v>
      </c>
      <c r="B29" s="77"/>
      <c r="C29" s="78"/>
      <c r="D29" s="78"/>
      <c r="E29" s="78"/>
      <c r="F29" s="78"/>
      <c r="G29" s="78"/>
      <c r="H29" s="79"/>
      <c r="I29" s="35"/>
      <c r="J29" s="30"/>
      <c r="K29" s="30"/>
      <c r="L29" s="30"/>
      <c r="M29" s="29"/>
    </row>
    <row r="30" spans="1:29" ht="15.6" x14ac:dyDescent="0.25">
      <c r="A30" s="8" t="s">
        <v>131</v>
      </c>
      <c r="B30" s="161" t="s">
        <v>20</v>
      </c>
      <c r="C30" s="156"/>
      <c r="D30" s="156"/>
      <c r="E30" s="156"/>
      <c r="F30" s="156"/>
      <c r="G30" s="156"/>
      <c r="H30" s="157"/>
      <c r="I30" s="35"/>
      <c r="J30" s="30"/>
      <c r="K30" s="30"/>
      <c r="L30" s="30"/>
      <c r="M30" s="18"/>
      <c r="N30" s="88"/>
    </row>
    <row r="31" spans="1:29" ht="15.6" x14ac:dyDescent="0.25">
      <c r="A31" s="8" t="s">
        <v>132</v>
      </c>
      <c r="B31" s="161" t="s">
        <v>20</v>
      </c>
      <c r="C31" s="156"/>
      <c r="D31" s="156"/>
      <c r="E31" s="156"/>
      <c r="F31" s="156"/>
      <c r="G31" s="156"/>
      <c r="H31" s="157"/>
      <c r="I31" s="35"/>
      <c r="J31" s="30"/>
      <c r="K31" s="30"/>
      <c r="L31" s="30"/>
      <c r="M31" s="18"/>
      <c r="N31" s="88"/>
    </row>
    <row r="32" spans="1:29" ht="16.2" customHeight="1" x14ac:dyDescent="0.25">
      <c r="A32" s="8" t="s">
        <v>133</v>
      </c>
      <c r="B32" s="1">
        <v>0</v>
      </c>
      <c r="C32" s="1">
        <v>0</v>
      </c>
      <c r="D32" s="79">
        <f t="shared" ref="D32" si="15">B32*C32</f>
        <v>0</v>
      </c>
      <c r="E32" s="47">
        <f>+E9</f>
        <v>9</v>
      </c>
      <c r="F32" s="1">
        <f t="shared" ref="F32" si="16">D32*E32</f>
        <v>0</v>
      </c>
      <c r="G32" s="1">
        <f t="shared" ref="G32" si="17">F32*0.05</f>
        <v>0</v>
      </c>
      <c r="H32" s="1">
        <f t="shared" ref="H32" si="18">F32*0.1</f>
        <v>0</v>
      </c>
      <c r="I32" s="35">
        <f>(F32*$Q$6)+(G32*$Q$7)+(H32*$Q$8)</f>
        <v>0</v>
      </c>
      <c r="J32" s="30"/>
      <c r="K32" s="30"/>
      <c r="L32" s="30"/>
      <c r="P32" s="82"/>
      <c r="Q32" s="82"/>
      <c r="R32" s="82"/>
      <c r="S32" s="82"/>
      <c r="T32" s="82"/>
      <c r="U32" s="82"/>
      <c r="V32" s="82"/>
      <c r="W32" s="82"/>
      <c r="X32" s="82"/>
      <c r="Y32" s="82"/>
      <c r="Z32" s="82"/>
      <c r="AA32" s="82"/>
      <c r="AB32" s="104"/>
      <c r="AC32" s="82"/>
    </row>
    <row r="33" spans="1:29" ht="16.2" customHeight="1" x14ac:dyDescent="0.25">
      <c r="A33" s="8" t="s">
        <v>134</v>
      </c>
      <c r="B33" s="162" t="s">
        <v>37</v>
      </c>
      <c r="C33" s="163"/>
      <c r="D33" s="163"/>
      <c r="E33" s="163"/>
      <c r="F33" s="156"/>
      <c r="G33" s="156"/>
      <c r="H33" s="157"/>
      <c r="I33" s="35"/>
      <c r="J33" s="30"/>
      <c r="K33" s="30"/>
      <c r="L33" s="30"/>
      <c r="P33" s="168"/>
      <c r="Q33" s="168"/>
      <c r="R33" s="168"/>
      <c r="S33" s="168"/>
      <c r="T33" s="168"/>
      <c r="U33" s="168"/>
      <c r="V33" s="168"/>
      <c r="W33" s="168"/>
      <c r="X33" s="168"/>
      <c r="Y33" s="168"/>
      <c r="Z33" s="168"/>
      <c r="AA33" s="168"/>
      <c r="AB33" s="168"/>
      <c r="AC33" s="168"/>
    </row>
    <row r="34" spans="1:29" ht="13.8" x14ac:dyDescent="0.25">
      <c r="A34" s="42" t="s">
        <v>26</v>
      </c>
      <c r="B34" s="126"/>
      <c r="C34" s="120"/>
      <c r="D34" s="120"/>
      <c r="E34" s="107"/>
      <c r="F34" s="149">
        <f>SUM(F32:H32)</f>
        <v>0</v>
      </c>
      <c r="G34" s="150"/>
      <c r="H34" s="151"/>
      <c r="I34" s="36">
        <f>SUM(I25:I33)</f>
        <v>0</v>
      </c>
      <c r="J34" s="17"/>
      <c r="K34" s="17"/>
      <c r="L34" s="17"/>
      <c r="P34" s="169"/>
      <c r="Q34" s="169"/>
      <c r="R34" s="169"/>
      <c r="S34" s="169"/>
      <c r="T34" s="169"/>
      <c r="U34" s="169"/>
      <c r="V34" s="169"/>
      <c r="W34" s="169"/>
      <c r="X34" s="169"/>
      <c r="Y34" s="169"/>
      <c r="Z34" s="169"/>
      <c r="AA34" s="169"/>
      <c r="AB34" s="169"/>
      <c r="AC34" s="169"/>
    </row>
    <row r="35" spans="1:29" ht="13.8" x14ac:dyDescent="0.3">
      <c r="A35" s="9" t="s">
        <v>27</v>
      </c>
      <c r="B35" s="128"/>
      <c r="C35" s="129"/>
      <c r="D35" s="129"/>
      <c r="E35" s="129"/>
      <c r="F35" s="152">
        <f>ROUND(F24+F34,0)</f>
        <v>321</v>
      </c>
      <c r="G35" s="153"/>
      <c r="H35" s="154"/>
      <c r="I35" s="124">
        <f>ROUND(I34+I24,0)</f>
        <v>29699</v>
      </c>
      <c r="J35" s="18"/>
      <c r="K35" s="18"/>
      <c r="L35" s="18"/>
    </row>
    <row r="36" spans="1:29" ht="15.6" x14ac:dyDescent="0.25">
      <c r="A36" s="123" t="s">
        <v>135</v>
      </c>
      <c r="B36" s="133"/>
      <c r="C36" s="134"/>
      <c r="D36" s="134"/>
      <c r="E36" s="134"/>
      <c r="F36" s="134"/>
      <c r="G36" s="134"/>
      <c r="H36" s="103"/>
      <c r="I36" s="125">
        <f>+E9*(3*300)</f>
        <v>8100</v>
      </c>
      <c r="J36" s="19"/>
      <c r="K36" s="19"/>
      <c r="L36" s="19"/>
    </row>
    <row r="37" spans="1:29" ht="15.6" x14ac:dyDescent="0.25">
      <c r="A37" s="122" t="s">
        <v>136</v>
      </c>
      <c r="B37" s="130"/>
      <c r="C37" s="131"/>
      <c r="D37" s="131"/>
      <c r="E37" s="131"/>
      <c r="F37" s="131"/>
      <c r="G37" s="131"/>
      <c r="H37" s="132"/>
      <c r="I37" s="125">
        <f>ROUND(I36+I35,-3)</f>
        <v>38000</v>
      </c>
      <c r="J37" s="19"/>
      <c r="K37" s="19"/>
      <c r="L37" s="19"/>
    </row>
    <row r="38" spans="1:29" x14ac:dyDescent="0.25">
      <c r="A38" s="10" t="s">
        <v>28</v>
      </c>
    </row>
    <row r="39" spans="1:29" ht="32.25" customHeight="1" x14ac:dyDescent="0.25">
      <c r="A39" s="171" t="s">
        <v>156</v>
      </c>
      <c r="B39" s="171"/>
      <c r="C39" s="171"/>
      <c r="D39" s="171"/>
      <c r="E39" s="171"/>
      <c r="F39" s="171"/>
      <c r="G39" s="171"/>
      <c r="H39" s="171"/>
      <c r="I39" s="171"/>
    </row>
    <row r="40" spans="1:29" ht="32.25" customHeight="1" x14ac:dyDescent="0.25">
      <c r="A40" s="168" t="s">
        <v>151</v>
      </c>
      <c r="B40" s="168"/>
      <c r="C40" s="168"/>
      <c r="D40" s="168"/>
      <c r="E40" s="168"/>
      <c r="F40" s="168"/>
      <c r="G40" s="168"/>
      <c r="H40" s="168"/>
      <c r="I40" s="168"/>
    </row>
    <row r="41" spans="1:29" ht="51" customHeight="1" x14ac:dyDescent="0.25">
      <c r="A41" s="170" t="s">
        <v>148</v>
      </c>
      <c r="B41" s="170"/>
      <c r="C41" s="170"/>
      <c r="D41" s="170"/>
      <c r="E41" s="170"/>
      <c r="F41" s="170"/>
      <c r="G41" s="170"/>
      <c r="H41" s="170"/>
      <c r="I41" s="170"/>
    </row>
    <row r="42" spans="1:29" ht="18.600000000000001" customHeight="1" x14ac:dyDescent="0.25">
      <c r="A42" s="168" t="s">
        <v>57</v>
      </c>
      <c r="B42" s="168"/>
      <c r="C42" s="168"/>
      <c r="D42" s="168"/>
      <c r="E42" s="168"/>
      <c r="F42" s="168"/>
      <c r="G42" s="168"/>
      <c r="H42" s="168"/>
      <c r="I42" s="168"/>
    </row>
    <row r="43" spans="1:29" ht="34.5" customHeight="1" x14ac:dyDescent="0.25">
      <c r="A43" s="168" t="s">
        <v>150</v>
      </c>
      <c r="B43" s="168"/>
      <c r="C43" s="168"/>
      <c r="D43" s="168"/>
      <c r="E43" s="168"/>
      <c r="F43" s="168"/>
      <c r="G43" s="168"/>
      <c r="H43" s="168"/>
      <c r="I43" s="168"/>
    </row>
    <row r="44" spans="1:29" ht="48.75" customHeight="1" x14ac:dyDescent="0.25">
      <c r="A44" s="170" t="s">
        <v>153</v>
      </c>
      <c r="B44" s="170"/>
      <c r="C44" s="170"/>
      <c r="D44" s="170"/>
      <c r="E44" s="170"/>
      <c r="F44" s="170"/>
      <c r="G44" s="170"/>
      <c r="H44" s="170"/>
      <c r="I44" s="170"/>
    </row>
    <row r="45" spans="1:29" ht="21" customHeight="1" x14ac:dyDescent="0.25">
      <c r="A45" s="175" t="s">
        <v>147</v>
      </c>
      <c r="B45" s="175"/>
      <c r="C45" s="175"/>
      <c r="D45" s="175"/>
      <c r="E45" s="175"/>
      <c r="F45" s="175"/>
      <c r="G45" s="175"/>
      <c r="H45" s="175"/>
      <c r="I45" s="175"/>
    </row>
    <row r="46" spans="1:29" ht="19.5" customHeight="1" x14ac:dyDescent="0.25">
      <c r="A46" s="175" t="s">
        <v>137</v>
      </c>
      <c r="B46" s="175"/>
      <c r="C46" s="175"/>
      <c r="D46" s="175"/>
      <c r="E46" s="175"/>
      <c r="F46" s="175"/>
      <c r="G46" s="175"/>
      <c r="H46" s="175"/>
      <c r="I46" s="175"/>
    </row>
    <row r="47" spans="1:29" ht="32.25" customHeight="1" x14ac:dyDescent="0.25">
      <c r="A47" s="174" t="s">
        <v>149</v>
      </c>
      <c r="B47" s="175"/>
      <c r="C47" s="175"/>
      <c r="D47" s="175"/>
      <c r="E47" s="175"/>
      <c r="F47" s="175"/>
      <c r="G47" s="175"/>
      <c r="H47" s="175"/>
      <c r="I47" s="175"/>
    </row>
    <row r="48" spans="1:29" ht="15.6" x14ac:dyDescent="0.25">
      <c r="A48" s="176" t="s">
        <v>138</v>
      </c>
      <c r="B48" s="176"/>
      <c r="C48" s="176"/>
      <c r="D48" s="176"/>
      <c r="E48" s="176"/>
      <c r="F48" s="176"/>
      <c r="G48" s="176"/>
      <c r="H48" s="176"/>
      <c r="I48" s="176"/>
    </row>
    <row r="49" spans="1:9" x14ac:dyDescent="0.25">
      <c r="A49" s="176"/>
      <c r="B49" s="176"/>
      <c r="C49" s="176"/>
      <c r="D49" s="176"/>
      <c r="E49" s="176"/>
      <c r="F49" s="176"/>
      <c r="G49" s="176"/>
      <c r="H49" s="176"/>
      <c r="I49" s="176"/>
    </row>
  </sheetData>
  <sheetProtection algorithmName="SHA-512" hashValue="AZrMHN0YzXXT9pKnnPRcmRrWd5HitNJYfBXEJRq5UpmYX3H4lSVRe72goEXRz+Oc0kVSY0ueVNfBo4WdlUTp6g==" saltValue="rHAThSuX2qVhl9fFP4JMXg==" spinCount="100000" sheet="1" objects="1" scenarios="1"/>
  <mergeCells count="30">
    <mergeCell ref="B31:H31"/>
    <mergeCell ref="A1:I2"/>
    <mergeCell ref="B30:H30"/>
    <mergeCell ref="M5:N5"/>
    <mergeCell ref="B6:H6"/>
    <mergeCell ref="B7:H7"/>
    <mergeCell ref="B8:H8"/>
    <mergeCell ref="B10:H10"/>
    <mergeCell ref="B22:H22"/>
    <mergeCell ref="B28:H28"/>
    <mergeCell ref="F24:H24"/>
    <mergeCell ref="B26:H26"/>
    <mergeCell ref="B27:H27"/>
    <mergeCell ref="B23:H23"/>
    <mergeCell ref="P33:AC33"/>
    <mergeCell ref="P34:AC34"/>
    <mergeCell ref="A39:I39"/>
    <mergeCell ref="A40:I40"/>
    <mergeCell ref="B33:H33"/>
    <mergeCell ref="F34:H34"/>
    <mergeCell ref="F35:H35"/>
    <mergeCell ref="A42:I42"/>
    <mergeCell ref="A41:I41"/>
    <mergeCell ref="A47:I47"/>
    <mergeCell ref="A48:I48"/>
    <mergeCell ref="A49:I49"/>
    <mergeCell ref="A43:I43"/>
    <mergeCell ref="A44:I44"/>
    <mergeCell ref="A45:I45"/>
    <mergeCell ref="A46:I46"/>
  </mergeCells>
  <hyperlinks>
    <hyperlink ref="P8" r:id="rId1" xr:uid="{15454030-E732-47FE-8253-5029022D8640}"/>
    <hyperlink ref="P7" r:id="rId2" xr:uid="{5EF89ECE-97AF-4537-96BC-3D667DA5ADA6}"/>
    <hyperlink ref="P6" r:id="rId3" xr:uid="{D1CC3F8E-C481-4E4F-A387-B57B65521D0B}"/>
  </hyperlinks>
  <pageMargins left="0.7" right="0.7" top="0.75" bottom="0.75" header="0.3" footer="0.3"/>
  <pageSetup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92DEA-5D87-4656-A499-CD9223C4A187}">
  <dimension ref="A1:AA48"/>
  <sheetViews>
    <sheetView workbookViewId="0">
      <selection activeCell="A4" sqref="A4"/>
    </sheetView>
  </sheetViews>
  <sheetFormatPr defaultColWidth="9.109375" defaultRowHeight="13.2" x14ac:dyDescent="0.25"/>
  <cols>
    <col min="1" max="1" width="80.33203125" style="85" customWidth="1"/>
    <col min="2" max="2" width="10.33203125" style="85" customWidth="1"/>
    <col min="3" max="3" width="13.5546875" style="85" customWidth="1"/>
    <col min="4" max="4" width="10.33203125" style="85" customWidth="1"/>
    <col min="5" max="5" width="11.88671875" style="85" customWidth="1"/>
    <col min="6" max="6" width="10.33203125" style="85" customWidth="1"/>
    <col min="7" max="7" width="13" style="85" customWidth="1"/>
    <col min="8" max="8" width="10.33203125" style="85" customWidth="1"/>
    <col min="9" max="9" width="13" style="89" customWidth="1"/>
    <col min="10" max="10" width="13" style="85" customWidth="1"/>
    <col min="11" max="11" width="13.6640625" style="85" bestFit="1" customWidth="1"/>
    <col min="12" max="12" width="9.109375" style="85"/>
    <col min="13" max="13" width="56.44140625" style="85" bestFit="1" customWidth="1"/>
    <col min="14" max="14" width="46.5546875" style="85" bestFit="1" customWidth="1"/>
    <col min="15" max="15" width="23" style="85" customWidth="1"/>
    <col min="16" max="16384" width="9.109375" style="85"/>
  </cols>
  <sheetData>
    <row r="1" spans="1:21" x14ac:dyDescent="0.25">
      <c r="A1" s="172" t="s">
        <v>116</v>
      </c>
      <c r="B1" s="172"/>
      <c r="C1" s="172"/>
      <c r="D1" s="172"/>
      <c r="E1" s="172"/>
      <c r="F1" s="172"/>
      <c r="G1" s="172"/>
      <c r="H1" s="172"/>
      <c r="I1" s="172"/>
      <c r="J1" s="93"/>
    </row>
    <row r="2" spans="1:21" x14ac:dyDescent="0.25">
      <c r="A2" s="173"/>
      <c r="B2" s="173"/>
      <c r="C2" s="173"/>
      <c r="D2" s="173"/>
      <c r="E2" s="173"/>
      <c r="F2" s="173"/>
      <c r="G2" s="173"/>
      <c r="H2" s="173"/>
      <c r="I2" s="173"/>
    </row>
    <row r="3" spans="1:21" x14ac:dyDescent="0.25">
      <c r="A3" s="39"/>
      <c r="B3" s="40" t="s">
        <v>1</v>
      </c>
      <c r="C3" s="3" t="s">
        <v>2</v>
      </c>
      <c r="D3" s="3" t="s">
        <v>3</v>
      </c>
      <c r="E3" s="3" t="s">
        <v>4</v>
      </c>
      <c r="F3" s="3" t="s">
        <v>5</v>
      </c>
      <c r="G3" s="3" t="s">
        <v>6</v>
      </c>
      <c r="H3" s="3" t="s">
        <v>7</v>
      </c>
      <c r="I3" s="3" t="s">
        <v>8</v>
      </c>
      <c r="J3" s="13"/>
    </row>
    <row r="4" spans="1:21" s="94" customFormat="1" ht="52.8" x14ac:dyDescent="0.25">
      <c r="A4" s="31" t="s">
        <v>0</v>
      </c>
      <c r="B4" s="41" t="s">
        <v>9</v>
      </c>
      <c r="C4" s="25" t="s">
        <v>10</v>
      </c>
      <c r="D4" s="25" t="s">
        <v>11</v>
      </c>
      <c r="E4" s="25" t="s">
        <v>110</v>
      </c>
      <c r="F4" s="25" t="s">
        <v>12</v>
      </c>
      <c r="G4" s="25" t="s">
        <v>13</v>
      </c>
      <c r="H4" s="25" t="s">
        <v>14</v>
      </c>
      <c r="I4" s="25" t="s">
        <v>111</v>
      </c>
      <c r="J4" s="14"/>
      <c r="M4" s="21"/>
      <c r="N4" s="21"/>
      <c r="O4" s="21"/>
      <c r="P4" s="21"/>
      <c r="Q4" s="21"/>
      <c r="R4" s="21"/>
      <c r="S4" s="21"/>
      <c r="T4" s="21"/>
    </row>
    <row r="5" spans="1:21" ht="13.8" thickBot="1" x14ac:dyDescent="0.3">
      <c r="A5" s="95"/>
      <c r="B5" s="95"/>
      <c r="C5" s="95"/>
      <c r="D5" s="28" t="s">
        <v>15</v>
      </c>
      <c r="E5" s="95"/>
      <c r="F5" s="28" t="s">
        <v>16</v>
      </c>
      <c r="G5" s="28" t="s">
        <v>17</v>
      </c>
      <c r="H5" s="28" t="s">
        <v>18</v>
      </c>
      <c r="I5" s="95"/>
      <c r="J5" s="96"/>
      <c r="K5" s="146" t="s">
        <v>47</v>
      </c>
      <c r="L5" s="146"/>
      <c r="M5" s="43" t="s">
        <v>51</v>
      </c>
      <c r="N5" s="43" t="s">
        <v>52</v>
      </c>
      <c r="O5" s="44" t="s">
        <v>50</v>
      </c>
      <c r="P5" s="2"/>
      <c r="Q5" s="2"/>
      <c r="R5" s="2"/>
      <c r="S5" s="2"/>
      <c r="T5" s="2"/>
    </row>
    <row r="6" spans="1:21" ht="14.4" thickTop="1" x14ac:dyDescent="0.3">
      <c r="A6" s="46" t="s">
        <v>19</v>
      </c>
      <c r="B6" s="165" t="s">
        <v>20</v>
      </c>
      <c r="C6" s="166"/>
      <c r="D6" s="166"/>
      <c r="E6" s="166"/>
      <c r="F6" s="166"/>
      <c r="G6" s="166"/>
      <c r="H6" s="167"/>
      <c r="I6" s="33"/>
      <c r="J6" s="15"/>
      <c r="K6" s="23" t="s">
        <v>21</v>
      </c>
      <c r="L6" s="86">
        <v>45.77</v>
      </c>
      <c r="M6" s="97" t="s">
        <v>45</v>
      </c>
      <c r="N6" s="98" t="s">
        <v>46</v>
      </c>
      <c r="O6" s="86">
        <f>45.77*2.1</f>
        <v>96.117000000000004</v>
      </c>
      <c r="P6" s="2"/>
      <c r="Q6" s="2"/>
      <c r="R6" s="2"/>
      <c r="S6" s="2"/>
      <c r="T6" s="23" t="s">
        <v>21</v>
      </c>
      <c r="U6" s="86">
        <v>92.59</v>
      </c>
    </row>
    <row r="7" spans="1:21" ht="13.8" x14ac:dyDescent="0.3">
      <c r="A7" s="8" t="s">
        <v>54</v>
      </c>
      <c r="B7" s="161" t="s">
        <v>20</v>
      </c>
      <c r="C7" s="156"/>
      <c r="D7" s="156"/>
      <c r="E7" s="156"/>
      <c r="F7" s="156"/>
      <c r="G7" s="156"/>
      <c r="H7" s="157"/>
      <c r="I7" s="34"/>
      <c r="J7" s="15"/>
      <c r="K7" s="23" t="s">
        <v>22</v>
      </c>
      <c r="L7" s="86">
        <v>56.62</v>
      </c>
      <c r="M7" s="97" t="s">
        <v>43</v>
      </c>
      <c r="N7" s="98" t="s">
        <v>44</v>
      </c>
      <c r="O7" s="86">
        <f>56.62*2.1</f>
        <v>118.902</v>
      </c>
      <c r="P7" s="2"/>
      <c r="Q7" s="2"/>
      <c r="R7" s="2"/>
      <c r="S7" s="2"/>
      <c r="T7" s="23" t="s">
        <v>22</v>
      </c>
      <c r="U7" s="86">
        <v>135.18</v>
      </c>
    </row>
    <row r="8" spans="1:21" ht="13.8" x14ac:dyDescent="0.3">
      <c r="A8" s="8" t="s">
        <v>23</v>
      </c>
      <c r="B8" s="161"/>
      <c r="C8" s="156"/>
      <c r="D8" s="156"/>
      <c r="E8" s="156"/>
      <c r="F8" s="156"/>
      <c r="G8" s="156"/>
      <c r="H8" s="157"/>
      <c r="I8" s="35"/>
      <c r="J8" s="16"/>
      <c r="K8" s="24" t="s">
        <v>24</v>
      </c>
      <c r="L8" s="86">
        <v>20.88</v>
      </c>
      <c r="M8" s="23" t="s">
        <v>42</v>
      </c>
      <c r="N8" s="99" t="s">
        <v>41</v>
      </c>
      <c r="O8" s="86">
        <f>20.88*2.1</f>
        <v>43.847999999999999</v>
      </c>
      <c r="P8" s="100"/>
      <c r="Q8" s="100"/>
      <c r="R8" s="100"/>
      <c r="S8" s="100"/>
      <c r="T8" s="24" t="s">
        <v>24</v>
      </c>
      <c r="U8" s="86">
        <v>54.71</v>
      </c>
    </row>
    <row r="9" spans="1:21" x14ac:dyDescent="0.25">
      <c r="A9" s="32" t="s">
        <v>29</v>
      </c>
      <c r="B9" s="1">
        <v>4</v>
      </c>
      <c r="C9" s="1">
        <v>0</v>
      </c>
      <c r="D9" s="79">
        <f t="shared" ref="D9" si="0">B9*C9</f>
        <v>0</v>
      </c>
      <c r="E9" s="1">
        <v>9</v>
      </c>
      <c r="F9" s="1">
        <f>D9*E9</f>
        <v>0</v>
      </c>
      <c r="G9" s="1">
        <f>F9*0.05</f>
        <v>0</v>
      </c>
      <c r="H9" s="1">
        <f>F9*0.1</f>
        <v>0</v>
      </c>
      <c r="I9" s="35">
        <f>(F9*$O$6)+(G9*$O$7)+(H9*$O$8)</f>
        <v>0</v>
      </c>
      <c r="J9" s="30"/>
      <c r="K9" s="29"/>
      <c r="L9" s="87"/>
      <c r="N9" s="100"/>
      <c r="O9" s="100"/>
      <c r="P9" s="100"/>
      <c r="Q9" s="100"/>
      <c r="R9" s="100"/>
      <c r="S9" s="100"/>
    </row>
    <row r="10" spans="1:21" x14ac:dyDescent="0.25">
      <c r="A10" s="32" t="s">
        <v>30</v>
      </c>
      <c r="B10" s="161"/>
      <c r="C10" s="156"/>
      <c r="D10" s="156"/>
      <c r="E10" s="156"/>
      <c r="F10" s="156"/>
      <c r="G10" s="156"/>
      <c r="H10" s="157"/>
      <c r="I10" s="35"/>
      <c r="J10" s="30"/>
      <c r="K10" s="29" t="s">
        <v>48</v>
      </c>
      <c r="L10" s="87"/>
      <c r="N10" s="100"/>
      <c r="O10" s="101">
        <v>110</v>
      </c>
      <c r="P10" s="2" t="s">
        <v>49</v>
      </c>
      <c r="Q10" s="100"/>
      <c r="R10" s="100"/>
      <c r="S10" s="100"/>
    </row>
    <row r="11" spans="1:21" x14ac:dyDescent="0.25">
      <c r="A11" s="8" t="s">
        <v>31</v>
      </c>
      <c r="B11" s="1">
        <v>2</v>
      </c>
      <c r="C11" s="1">
        <v>0</v>
      </c>
      <c r="D11" s="79">
        <f t="shared" ref="D11:D19" si="1">B11*C11</f>
        <v>0</v>
      </c>
      <c r="E11" s="1">
        <v>9</v>
      </c>
      <c r="F11" s="1">
        <f t="shared" ref="F11:F15" si="2">D11*E11</f>
        <v>0</v>
      </c>
      <c r="G11" s="1">
        <f t="shared" ref="G11:G15" si="3">F11*0.05</f>
        <v>0</v>
      </c>
      <c r="H11" s="1">
        <f t="shared" ref="H11:H15" si="4">F11*0.1</f>
        <v>0</v>
      </c>
      <c r="I11" s="35">
        <f t="shared" ref="I11:I21" si="5">(F11*$O$6)+(G11*$O$7)+(H11*$O$8)</f>
        <v>0</v>
      </c>
      <c r="J11" s="30"/>
      <c r="K11" s="29"/>
      <c r="L11" s="87"/>
      <c r="N11" s="100"/>
      <c r="O11" s="100"/>
      <c r="P11" s="100"/>
      <c r="Q11" s="100"/>
      <c r="R11" s="100"/>
      <c r="S11" s="100"/>
    </row>
    <row r="12" spans="1:21" x14ac:dyDescent="0.25">
      <c r="A12" s="8" t="s">
        <v>32</v>
      </c>
      <c r="B12" s="1">
        <v>2</v>
      </c>
      <c r="C12" s="1">
        <v>0</v>
      </c>
      <c r="D12" s="79">
        <f t="shared" si="1"/>
        <v>0</v>
      </c>
      <c r="E12" s="1">
        <v>9</v>
      </c>
      <c r="F12" s="1">
        <f t="shared" si="2"/>
        <v>0</v>
      </c>
      <c r="G12" s="1">
        <f t="shared" si="3"/>
        <v>0</v>
      </c>
      <c r="H12" s="1">
        <f t="shared" si="4"/>
        <v>0</v>
      </c>
      <c r="I12" s="35">
        <f t="shared" si="5"/>
        <v>0</v>
      </c>
      <c r="J12" s="30"/>
      <c r="K12" s="29"/>
      <c r="L12" s="87"/>
      <c r="N12" s="100"/>
      <c r="O12" s="100"/>
      <c r="P12" s="100"/>
      <c r="Q12" s="100"/>
      <c r="R12" s="100"/>
      <c r="S12" s="100"/>
    </row>
    <row r="13" spans="1:21" x14ac:dyDescent="0.25">
      <c r="A13" s="8" t="s">
        <v>33</v>
      </c>
      <c r="B13" s="1">
        <v>2</v>
      </c>
      <c r="C13" s="1">
        <v>0</v>
      </c>
      <c r="D13" s="79">
        <f t="shared" si="1"/>
        <v>0</v>
      </c>
      <c r="E13" s="1">
        <v>9</v>
      </c>
      <c r="F13" s="1">
        <f t="shared" si="2"/>
        <v>0</v>
      </c>
      <c r="G13" s="1">
        <f t="shared" si="3"/>
        <v>0</v>
      </c>
      <c r="H13" s="1">
        <f t="shared" si="4"/>
        <v>0</v>
      </c>
      <c r="I13" s="35">
        <f t="shared" si="5"/>
        <v>0</v>
      </c>
      <c r="J13" s="30"/>
      <c r="K13" s="29"/>
      <c r="L13" s="87"/>
      <c r="N13" s="100"/>
      <c r="O13" s="100"/>
      <c r="P13" s="100"/>
      <c r="Q13" s="100"/>
      <c r="R13" s="100"/>
      <c r="S13" s="100"/>
    </row>
    <row r="14" spans="1:21" x14ac:dyDescent="0.25">
      <c r="A14" s="8" t="s">
        <v>34</v>
      </c>
      <c r="B14" s="1">
        <v>2</v>
      </c>
      <c r="C14" s="1">
        <v>0</v>
      </c>
      <c r="D14" s="79">
        <f t="shared" si="1"/>
        <v>0</v>
      </c>
      <c r="E14" s="1">
        <v>9</v>
      </c>
      <c r="F14" s="1">
        <f t="shared" si="2"/>
        <v>0</v>
      </c>
      <c r="G14" s="1">
        <f t="shared" si="3"/>
        <v>0</v>
      </c>
      <c r="H14" s="1">
        <f t="shared" si="4"/>
        <v>0</v>
      </c>
      <c r="I14" s="35">
        <f t="shared" si="5"/>
        <v>0</v>
      </c>
      <c r="J14" s="30"/>
      <c r="K14" s="29"/>
      <c r="L14" s="87"/>
      <c r="N14" s="100"/>
      <c r="O14" s="100"/>
      <c r="P14" s="100"/>
      <c r="Q14" s="100"/>
      <c r="R14" s="100"/>
      <c r="S14" s="100"/>
    </row>
    <row r="15" spans="1:21" x14ac:dyDescent="0.25">
      <c r="A15" s="8" t="s">
        <v>35</v>
      </c>
      <c r="B15" s="1">
        <v>2</v>
      </c>
      <c r="C15" s="1">
        <v>1</v>
      </c>
      <c r="D15" s="79">
        <f t="shared" si="1"/>
        <v>2</v>
      </c>
      <c r="E15" s="1">
        <v>9</v>
      </c>
      <c r="F15" s="1">
        <f t="shared" si="2"/>
        <v>18</v>
      </c>
      <c r="G15" s="1">
        <f t="shared" si="3"/>
        <v>0.9</v>
      </c>
      <c r="H15" s="1">
        <f t="shared" si="4"/>
        <v>1.8</v>
      </c>
      <c r="I15" s="35">
        <f t="shared" si="5"/>
        <v>1916.0442</v>
      </c>
      <c r="J15" s="30"/>
      <c r="K15" s="29"/>
      <c r="L15" s="87"/>
      <c r="N15" s="100"/>
      <c r="O15" s="100"/>
      <c r="P15" s="100"/>
      <c r="Q15" s="100"/>
      <c r="R15" s="100"/>
      <c r="S15" s="100"/>
    </row>
    <row r="16" spans="1:21" ht="18.75" customHeight="1" x14ac:dyDescent="0.3">
      <c r="A16" s="8" t="s">
        <v>58</v>
      </c>
      <c r="B16" s="1">
        <v>24</v>
      </c>
      <c r="C16" s="1">
        <v>1</v>
      </c>
      <c r="D16" s="79">
        <f t="shared" si="1"/>
        <v>24</v>
      </c>
      <c r="E16" s="1">
        <v>9</v>
      </c>
      <c r="F16" s="1">
        <f>D16*E16</f>
        <v>216</v>
      </c>
      <c r="G16" s="1">
        <f>F16*0.05</f>
        <v>10.8</v>
      </c>
      <c r="H16" s="1">
        <f>F16*0.1</f>
        <v>21.6</v>
      </c>
      <c r="I16" s="35">
        <f t="shared" si="5"/>
        <v>22992.5304</v>
      </c>
      <c r="J16" s="30"/>
      <c r="K16" s="29"/>
      <c r="N16" s="102"/>
      <c r="O16" s="102"/>
      <c r="P16" s="102"/>
      <c r="Q16" s="102"/>
      <c r="R16" s="102"/>
      <c r="S16" s="102"/>
    </row>
    <row r="17" spans="1:27" ht="18.75" customHeight="1" x14ac:dyDescent="0.3">
      <c r="A17" s="8" t="s">
        <v>59</v>
      </c>
      <c r="B17" s="1">
        <v>24</v>
      </c>
      <c r="C17" s="1">
        <v>0.05</v>
      </c>
      <c r="D17" s="79">
        <f t="shared" si="1"/>
        <v>1.2000000000000002</v>
      </c>
      <c r="E17" s="1">
        <f>ROUND(0.05*E9,0)</f>
        <v>0</v>
      </c>
      <c r="F17" s="1">
        <f>D17*E17</f>
        <v>0</v>
      </c>
      <c r="G17" s="1">
        <f>F17*0.05</f>
        <v>0</v>
      </c>
      <c r="H17" s="1">
        <f>F17*0.1</f>
        <v>0</v>
      </c>
      <c r="I17" s="35">
        <f t="shared" ref="I17" si="6">(F17*$O$6)+(G17*$O$7)+(H17*$O$8)</f>
        <v>0</v>
      </c>
      <c r="J17" s="30"/>
      <c r="K17" s="29"/>
      <c r="N17" s="102"/>
      <c r="O17" s="102"/>
      <c r="P17" s="102"/>
      <c r="Q17" s="102"/>
      <c r="R17" s="102"/>
      <c r="S17" s="102"/>
    </row>
    <row r="18" spans="1:27" ht="18.75" customHeight="1" x14ac:dyDescent="0.3">
      <c r="A18" s="8" t="s">
        <v>125</v>
      </c>
      <c r="B18" s="1">
        <v>2</v>
      </c>
      <c r="C18" s="1">
        <v>2</v>
      </c>
      <c r="D18" s="79">
        <f t="shared" si="1"/>
        <v>4</v>
      </c>
      <c r="E18" s="1">
        <v>9</v>
      </c>
      <c r="F18" s="1">
        <f>D18*E18</f>
        <v>36</v>
      </c>
      <c r="G18" s="1">
        <f>F18*0.05</f>
        <v>1.8</v>
      </c>
      <c r="H18" s="1">
        <f>F18*0.1</f>
        <v>3.6</v>
      </c>
      <c r="I18" s="35">
        <f t="shared" si="5"/>
        <v>3832.0884000000001</v>
      </c>
      <c r="J18" s="30"/>
      <c r="K18" s="29"/>
      <c r="N18" s="102"/>
      <c r="O18" s="102"/>
      <c r="P18" s="102"/>
      <c r="Q18" s="102"/>
      <c r="R18" s="102"/>
      <c r="S18" s="102"/>
    </row>
    <row r="19" spans="1:27" ht="16.95" customHeight="1" x14ac:dyDescent="0.3">
      <c r="A19" s="45" t="s">
        <v>130</v>
      </c>
      <c r="B19" s="1">
        <v>8</v>
      </c>
      <c r="C19" s="1">
        <v>0</v>
      </c>
      <c r="D19" s="79">
        <f t="shared" si="1"/>
        <v>0</v>
      </c>
      <c r="E19" s="1">
        <v>9</v>
      </c>
      <c r="F19" s="1">
        <f>D19*E19</f>
        <v>0</v>
      </c>
      <c r="G19" s="1">
        <f>F19*0.05</f>
        <v>0</v>
      </c>
      <c r="H19" s="1">
        <f>F19*0.1</f>
        <v>0</v>
      </c>
      <c r="I19" s="91">
        <f t="shared" si="5"/>
        <v>0</v>
      </c>
      <c r="J19" s="30"/>
      <c r="K19" s="29"/>
      <c r="N19" s="102"/>
      <c r="O19" s="102"/>
      <c r="P19" s="102"/>
      <c r="Q19" s="102"/>
      <c r="R19" s="102"/>
      <c r="S19" s="102"/>
    </row>
    <row r="20" spans="1:27" ht="16.95" customHeight="1" x14ac:dyDescent="0.3">
      <c r="A20" s="8" t="s">
        <v>127</v>
      </c>
      <c r="B20" s="1">
        <v>1</v>
      </c>
      <c r="C20" s="1">
        <v>1</v>
      </c>
      <c r="D20" s="79">
        <f t="shared" ref="D20:D21" si="7">B20*C20</f>
        <v>1</v>
      </c>
      <c r="E20" s="1">
        <v>9</v>
      </c>
      <c r="F20" s="1">
        <f>D20*E20</f>
        <v>9</v>
      </c>
      <c r="G20" s="1">
        <f>F20*0.05</f>
        <v>0.45</v>
      </c>
      <c r="H20" s="1">
        <f>F20*0.1</f>
        <v>0.9</v>
      </c>
      <c r="I20" s="91">
        <f t="shared" ref="I20" si="8">(F20*$O$6)+(G20*$O$7)+(H20*$O$8)</f>
        <v>958.02210000000002</v>
      </c>
      <c r="J20" s="30"/>
      <c r="K20" s="29"/>
      <c r="N20" s="102"/>
      <c r="O20" s="102"/>
      <c r="P20" s="102"/>
      <c r="Q20" s="102"/>
      <c r="R20" s="102"/>
      <c r="S20" s="102"/>
    </row>
    <row r="21" spans="1:27" ht="13.8" x14ac:dyDescent="0.25">
      <c r="A21" s="8" t="s">
        <v>128</v>
      </c>
      <c r="B21" s="1">
        <v>1</v>
      </c>
      <c r="C21" s="1">
        <v>0</v>
      </c>
      <c r="D21" s="79">
        <f t="shared" si="7"/>
        <v>0</v>
      </c>
      <c r="E21" s="1">
        <v>9</v>
      </c>
      <c r="F21" s="1">
        <f t="shared" ref="F21" si="9">D21*E21</f>
        <v>0</v>
      </c>
      <c r="G21" s="1">
        <f t="shared" ref="G21" si="10">F21*0.05</f>
        <v>0</v>
      </c>
      <c r="H21" s="1">
        <f t="shared" ref="H21" si="11">F21*0.1</f>
        <v>0</v>
      </c>
      <c r="I21" s="35">
        <f t="shared" si="5"/>
        <v>0</v>
      </c>
      <c r="J21" s="30"/>
      <c r="K21" s="20"/>
    </row>
    <row r="22" spans="1:27" x14ac:dyDescent="0.25">
      <c r="A22" s="32" t="s">
        <v>56</v>
      </c>
      <c r="B22" s="155" t="s">
        <v>37</v>
      </c>
      <c r="C22" s="156"/>
      <c r="D22" s="156"/>
      <c r="E22" s="156"/>
      <c r="F22" s="156"/>
      <c r="G22" s="156"/>
      <c r="H22" s="157"/>
      <c r="I22" s="35"/>
      <c r="J22" s="30"/>
    </row>
    <row r="23" spans="1:27" ht="15.6" x14ac:dyDescent="0.25">
      <c r="A23" s="32" t="s">
        <v>60</v>
      </c>
      <c r="B23" s="162" t="s">
        <v>37</v>
      </c>
      <c r="C23" s="163"/>
      <c r="D23" s="163"/>
      <c r="E23" s="163"/>
      <c r="F23" s="156"/>
      <c r="G23" s="156"/>
      <c r="H23" s="157"/>
      <c r="I23" s="35"/>
      <c r="J23" s="30"/>
    </row>
    <row r="24" spans="1:27" ht="13.8" x14ac:dyDescent="0.25">
      <c r="A24" s="113" t="s">
        <v>25</v>
      </c>
      <c r="B24" s="118"/>
      <c r="C24" s="119"/>
      <c r="D24" s="120"/>
      <c r="E24" s="107"/>
      <c r="F24" s="147">
        <f>SUM(F9:H9,F11:H21)</f>
        <v>320.85000000000002</v>
      </c>
      <c r="G24" s="147"/>
      <c r="H24" s="148"/>
      <c r="I24" s="36">
        <f>SUM(I6:I23)</f>
        <v>29698.685099999999</v>
      </c>
      <c r="J24" s="30"/>
    </row>
    <row r="25" spans="1:27" ht="13.8" x14ac:dyDescent="0.25">
      <c r="A25" s="106" t="s">
        <v>53</v>
      </c>
      <c r="B25" s="80"/>
      <c r="C25" s="78"/>
      <c r="D25" s="111"/>
      <c r="E25" s="111"/>
      <c r="F25" s="83"/>
      <c r="G25" s="83"/>
      <c r="H25" s="84"/>
      <c r="I25" s="112"/>
      <c r="J25" s="30"/>
    </row>
    <row r="26" spans="1:27" ht="13.8" x14ac:dyDescent="0.25">
      <c r="A26" s="8" t="s">
        <v>38</v>
      </c>
      <c r="B26" s="158" t="s">
        <v>36</v>
      </c>
      <c r="C26" s="159"/>
      <c r="D26" s="159"/>
      <c r="E26" s="159"/>
      <c r="F26" s="159"/>
      <c r="G26" s="159"/>
      <c r="H26" s="160"/>
      <c r="I26" s="36"/>
      <c r="J26" s="30"/>
    </row>
    <row r="27" spans="1:27" x14ac:dyDescent="0.25">
      <c r="A27" s="8" t="s">
        <v>39</v>
      </c>
      <c r="B27" s="155" t="s">
        <v>37</v>
      </c>
      <c r="C27" s="156"/>
      <c r="D27" s="156"/>
      <c r="E27" s="156"/>
      <c r="F27" s="156"/>
      <c r="G27" s="156"/>
      <c r="H27" s="157"/>
      <c r="I27" s="35"/>
      <c r="J27" s="30"/>
    </row>
    <row r="28" spans="1:27" x14ac:dyDescent="0.25">
      <c r="A28" s="8" t="s">
        <v>40</v>
      </c>
      <c r="B28" s="155" t="s">
        <v>37</v>
      </c>
      <c r="C28" s="156"/>
      <c r="D28" s="156"/>
      <c r="E28" s="156"/>
      <c r="F28" s="156"/>
      <c r="G28" s="156"/>
      <c r="H28" s="157"/>
      <c r="I28" s="35"/>
      <c r="J28" s="30"/>
      <c r="K28" s="29"/>
    </row>
    <row r="29" spans="1:27" x14ac:dyDescent="0.25">
      <c r="A29" s="8" t="s">
        <v>55</v>
      </c>
      <c r="B29" s="77"/>
      <c r="C29" s="78"/>
      <c r="D29" s="78"/>
      <c r="E29" s="78"/>
      <c r="F29" s="78"/>
      <c r="G29" s="78"/>
      <c r="H29" s="79"/>
      <c r="I29" s="35"/>
      <c r="J29" s="30"/>
      <c r="K29" s="18"/>
      <c r="L29" s="88"/>
    </row>
    <row r="30" spans="1:27" ht="15.6" x14ac:dyDescent="0.25">
      <c r="A30" s="8" t="s">
        <v>131</v>
      </c>
      <c r="B30" s="161" t="s">
        <v>20</v>
      </c>
      <c r="C30" s="156"/>
      <c r="D30" s="156"/>
      <c r="E30" s="156"/>
      <c r="F30" s="156"/>
      <c r="G30" s="156"/>
      <c r="H30" s="157"/>
      <c r="I30" s="35"/>
      <c r="J30" s="30"/>
    </row>
    <row r="31" spans="1:27" ht="15.6" x14ac:dyDescent="0.25">
      <c r="A31" s="8" t="s">
        <v>132</v>
      </c>
      <c r="B31" s="161" t="s">
        <v>20</v>
      </c>
      <c r="C31" s="156"/>
      <c r="D31" s="156"/>
      <c r="E31" s="156"/>
      <c r="F31" s="156"/>
      <c r="G31" s="156"/>
      <c r="H31" s="157"/>
      <c r="I31" s="35"/>
      <c r="J31" s="30"/>
    </row>
    <row r="32" spans="1:27" ht="15.6" x14ac:dyDescent="0.25">
      <c r="A32" s="8" t="s">
        <v>133</v>
      </c>
      <c r="B32" s="1">
        <v>0</v>
      </c>
      <c r="C32" s="1">
        <v>0</v>
      </c>
      <c r="D32" s="79">
        <f t="shared" ref="D32" si="12">B32*C32</f>
        <v>0</v>
      </c>
      <c r="E32" s="47">
        <f>+E9</f>
        <v>9</v>
      </c>
      <c r="F32" s="1">
        <f t="shared" ref="F32" si="13">D32*E32</f>
        <v>0</v>
      </c>
      <c r="G32" s="1">
        <f t="shared" ref="G32" si="14">F32*0.05</f>
        <v>0</v>
      </c>
      <c r="H32" s="1">
        <f t="shared" ref="H32" si="15">F32*0.1</f>
        <v>0</v>
      </c>
      <c r="I32" s="35">
        <f>(F32*$O$6)+(G32*$O$7)+(H32*$O$8)</f>
        <v>0</v>
      </c>
      <c r="J32" s="30"/>
      <c r="N32" s="168"/>
      <c r="O32" s="168"/>
      <c r="P32" s="168"/>
      <c r="Q32" s="168"/>
      <c r="R32" s="168"/>
      <c r="S32" s="168"/>
      <c r="T32" s="168"/>
      <c r="U32" s="168"/>
      <c r="V32" s="168"/>
      <c r="W32" s="168"/>
      <c r="X32" s="168"/>
      <c r="Y32" s="168"/>
      <c r="Z32" s="168"/>
      <c r="AA32" s="168"/>
    </row>
    <row r="33" spans="1:27" ht="15.6" x14ac:dyDescent="0.25">
      <c r="A33" s="8" t="s">
        <v>134</v>
      </c>
      <c r="B33" s="155" t="s">
        <v>37</v>
      </c>
      <c r="C33" s="156"/>
      <c r="D33" s="156"/>
      <c r="E33" s="156"/>
      <c r="F33" s="156"/>
      <c r="G33" s="156"/>
      <c r="H33" s="157"/>
      <c r="I33" s="35"/>
      <c r="J33" s="17"/>
      <c r="N33" s="169"/>
      <c r="O33" s="169"/>
      <c r="P33" s="169"/>
      <c r="Q33" s="169"/>
      <c r="R33" s="169"/>
      <c r="S33" s="169"/>
      <c r="T33" s="169"/>
      <c r="U33" s="169"/>
      <c r="V33" s="169"/>
      <c r="W33" s="169"/>
      <c r="X33" s="169"/>
      <c r="Y33" s="169"/>
      <c r="Z33" s="169"/>
      <c r="AA33" s="169"/>
    </row>
    <row r="34" spans="1:27" ht="13.8" x14ac:dyDescent="0.25">
      <c r="A34" s="42" t="s">
        <v>26</v>
      </c>
      <c r="B34" s="11"/>
      <c r="C34" s="12"/>
      <c r="D34" s="5"/>
      <c r="E34" s="5"/>
      <c r="F34" s="149">
        <f>SUM(F32:H32)</f>
        <v>0</v>
      </c>
      <c r="G34" s="150"/>
      <c r="H34" s="151"/>
      <c r="I34" s="36">
        <f>SUM(I25:I33)</f>
        <v>0</v>
      </c>
      <c r="J34" s="18"/>
    </row>
    <row r="35" spans="1:27" ht="13.8" x14ac:dyDescent="0.3">
      <c r="A35" s="9" t="s">
        <v>27</v>
      </c>
      <c r="B35" s="7"/>
      <c r="C35" s="4"/>
      <c r="D35" s="4"/>
      <c r="E35" s="4"/>
      <c r="F35" s="177">
        <f>ROUND(F24+F34,0)</f>
        <v>321</v>
      </c>
      <c r="G35" s="178"/>
      <c r="H35" s="179"/>
      <c r="I35" s="37">
        <f>ROUND(I34+I24,0)</f>
        <v>29699</v>
      </c>
      <c r="J35" s="19"/>
    </row>
    <row r="36" spans="1:27" ht="15.6" x14ac:dyDescent="0.25">
      <c r="A36" s="123" t="s">
        <v>135</v>
      </c>
      <c r="B36" s="103"/>
      <c r="C36" s="97"/>
      <c r="D36" s="97"/>
      <c r="E36" s="97"/>
      <c r="F36" s="97"/>
      <c r="G36" s="97"/>
      <c r="H36" s="97"/>
      <c r="I36" s="125">
        <f>+E9*(3*300)</f>
        <v>8100</v>
      </c>
      <c r="J36" s="19"/>
      <c r="K36" s="142"/>
    </row>
    <row r="37" spans="1:27" ht="15.6" x14ac:dyDescent="0.25">
      <c r="A37" s="122" t="s">
        <v>136</v>
      </c>
      <c r="B37" s="103"/>
      <c r="C37" s="97"/>
      <c r="D37" s="97"/>
      <c r="E37" s="97"/>
      <c r="F37" s="97"/>
      <c r="G37" s="97"/>
      <c r="H37" s="97"/>
      <c r="I37" s="38">
        <f>ROUND(I36+I35,-3)</f>
        <v>38000</v>
      </c>
    </row>
    <row r="38" spans="1:27" ht="16.2" customHeight="1" x14ac:dyDescent="0.25">
      <c r="A38" s="10" t="s">
        <v>28</v>
      </c>
    </row>
    <row r="39" spans="1:27" ht="33.75" customHeight="1" x14ac:dyDescent="0.25">
      <c r="A39" s="171" t="s">
        <v>156</v>
      </c>
      <c r="B39" s="171"/>
      <c r="C39" s="171"/>
      <c r="D39" s="171"/>
      <c r="E39" s="171"/>
      <c r="F39" s="171"/>
      <c r="G39" s="171"/>
      <c r="H39" s="171"/>
      <c r="I39" s="171"/>
    </row>
    <row r="40" spans="1:27" ht="47.25" customHeight="1" x14ac:dyDescent="0.25">
      <c r="A40" s="168" t="s">
        <v>151</v>
      </c>
      <c r="B40" s="168"/>
      <c r="C40" s="168"/>
      <c r="D40" s="168"/>
      <c r="E40" s="168"/>
      <c r="F40" s="168"/>
      <c r="G40" s="168"/>
      <c r="H40" s="168"/>
      <c r="I40" s="168"/>
    </row>
    <row r="41" spans="1:27" ht="46.5" customHeight="1" x14ac:dyDescent="0.25">
      <c r="A41" s="170" t="s">
        <v>148</v>
      </c>
      <c r="B41" s="170"/>
      <c r="C41" s="170"/>
      <c r="D41" s="170"/>
      <c r="E41" s="170"/>
      <c r="F41" s="170"/>
      <c r="G41" s="170"/>
      <c r="H41" s="170"/>
      <c r="I41" s="170"/>
    </row>
    <row r="42" spans="1:27" ht="18.600000000000001" customHeight="1" x14ac:dyDescent="0.25">
      <c r="A42" s="168" t="s">
        <v>57</v>
      </c>
      <c r="B42" s="168"/>
      <c r="C42" s="168"/>
      <c r="D42" s="168"/>
      <c r="E42" s="168"/>
      <c r="F42" s="168"/>
      <c r="G42" s="168"/>
      <c r="H42" s="168"/>
      <c r="I42" s="168"/>
    </row>
    <row r="43" spans="1:27" ht="36" customHeight="1" x14ac:dyDescent="0.25">
      <c r="A43" s="168" t="s">
        <v>150</v>
      </c>
      <c r="B43" s="168"/>
      <c r="C43" s="168"/>
      <c r="D43" s="168"/>
      <c r="E43" s="168"/>
      <c r="F43" s="168"/>
      <c r="G43" s="168"/>
      <c r="H43" s="168"/>
      <c r="I43" s="168"/>
    </row>
    <row r="44" spans="1:27" ht="45.75" customHeight="1" x14ac:dyDescent="0.25">
      <c r="A44" s="170" t="s">
        <v>153</v>
      </c>
      <c r="B44" s="170"/>
      <c r="C44" s="170"/>
      <c r="D44" s="170"/>
      <c r="E44" s="170"/>
      <c r="F44" s="170"/>
      <c r="G44" s="170"/>
      <c r="H44" s="170"/>
      <c r="I44" s="170"/>
    </row>
    <row r="45" spans="1:27" ht="19.5" customHeight="1" x14ac:dyDescent="0.25">
      <c r="A45" s="175" t="s">
        <v>146</v>
      </c>
      <c r="B45" s="175"/>
      <c r="C45" s="175"/>
      <c r="D45" s="175"/>
      <c r="E45" s="175"/>
      <c r="F45" s="175"/>
      <c r="G45" s="175"/>
      <c r="H45" s="175"/>
      <c r="I45" s="175"/>
    </row>
    <row r="46" spans="1:27" ht="19.2" customHeight="1" x14ac:dyDescent="0.25">
      <c r="A46" s="175" t="s">
        <v>137</v>
      </c>
      <c r="B46" s="175"/>
      <c r="C46" s="175"/>
      <c r="D46" s="175"/>
      <c r="E46" s="175"/>
      <c r="F46" s="175"/>
      <c r="G46" s="175"/>
      <c r="H46" s="175"/>
      <c r="I46" s="175"/>
    </row>
    <row r="47" spans="1:27" ht="35.25" customHeight="1" x14ac:dyDescent="0.25">
      <c r="A47" s="174" t="s">
        <v>149</v>
      </c>
      <c r="B47" s="175"/>
      <c r="C47" s="175"/>
      <c r="D47" s="175"/>
      <c r="E47" s="175"/>
      <c r="F47" s="175"/>
      <c r="G47" s="175"/>
      <c r="H47" s="175"/>
      <c r="I47" s="175"/>
    </row>
    <row r="48" spans="1:27" ht="15.6" x14ac:dyDescent="0.25">
      <c r="A48" s="176" t="s">
        <v>138</v>
      </c>
      <c r="B48" s="176"/>
      <c r="C48" s="176"/>
      <c r="D48" s="176"/>
      <c r="E48" s="176"/>
      <c r="F48" s="176"/>
      <c r="G48" s="176"/>
      <c r="H48" s="176"/>
      <c r="I48" s="176"/>
    </row>
  </sheetData>
  <sheetProtection algorithmName="SHA-512" hashValue="wekXgYpbnjH0qsnzWnYphGqfuw9PWqQThFKgpUqcJ5zKmGJeQQdaE1y+iLLI6PNcGcP4jF/Hnk5/eLqZKlrUsA==" saltValue="xSURsxin4tQGCJYsaZMV2Q==" spinCount="100000" sheet="1" objects="1" scenarios="1"/>
  <mergeCells count="29">
    <mergeCell ref="A1:I2"/>
    <mergeCell ref="N32:AA32"/>
    <mergeCell ref="N33:AA33"/>
    <mergeCell ref="A39:I39"/>
    <mergeCell ref="K5:L5"/>
    <mergeCell ref="B6:H6"/>
    <mergeCell ref="B7:H7"/>
    <mergeCell ref="B8:H8"/>
    <mergeCell ref="B10:H10"/>
    <mergeCell ref="B27:H27"/>
    <mergeCell ref="B26:H26"/>
    <mergeCell ref="B22:H22"/>
    <mergeCell ref="F24:H24"/>
    <mergeCell ref="B28:H28"/>
    <mergeCell ref="B23:H23"/>
    <mergeCell ref="B30:H30"/>
    <mergeCell ref="B31:H31"/>
    <mergeCell ref="B33:H33"/>
    <mergeCell ref="F35:H35"/>
    <mergeCell ref="A48:I48"/>
    <mergeCell ref="A45:I45"/>
    <mergeCell ref="A46:I46"/>
    <mergeCell ref="A47:I47"/>
    <mergeCell ref="A42:I42"/>
    <mergeCell ref="A43:I43"/>
    <mergeCell ref="A44:I44"/>
    <mergeCell ref="F34:H34"/>
    <mergeCell ref="A41:I41"/>
    <mergeCell ref="A40:I40"/>
  </mergeCells>
  <hyperlinks>
    <hyperlink ref="N8" r:id="rId1" xr:uid="{1A8FA52C-19DF-4A73-856D-D68A28FAA941}"/>
    <hyperlink ref="N7" r:id="rId2" xr:uid="{E53B2DE4-4012-4703-8AB3-6935CC02C849}"/>
    <hyperlink ref="N6" r:id="rId3" xr:uid="{1F1A62B2-301C-4381-959C-87D9D3FB03C5}"/>
  </hyperlinks>
  <pageMargins left="0.7" right="0.7" top="0.75" bottom="0.75" header="0.3" footer="0.3"/>
  <pageSetup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55738-BD21-49A8-A965-13E4D4F8093B}">
  <dimension ref="A1:H7"/>
  <sheetViews>
    <sheetView zoomScale="120" zoomScaleNormal="120" workbookViewId="0">
      <selection activeCell="A2" sqref="A2"/>
    </sheetView>
  </sheetViews>
  <sheetFormatPr defaultColWidth="9.109375" defaultRowHeight="13.2" x14ac:dyDescent="0.25"/>
  <cols>
    <col min="1" max="1" width="9.109375" style="85"/>
    <col min="2" max="6" width="15.5546875" style="85" customWidth="1"/>
    <col min="7" max="7" width="17.5546875" style="85" customWidth="1"/>
    <col min="8" max="8" width="15.5546875" style="85" customWidth="1"/>
    <col min="9" max="16384" width="9.109375" style="85"/>
  </cols>
  <sheetData>
    <row r="1" spans="1:8" x14ac:dyDescent="0.25">
      <c r="A1" s="180" t="s">
        <v>120</v>
      </c>
      <c r="B1" s="180"/>
      <c r="C1" s="180"/>
      <c r="D1" s="180"/>
      <c r="E1" s="180"/>
      <c r="F1" s="180"/>
      <c r="G1" s="180"/>
      <c r="H1" s="180"/>
    </row>
    <row r="2" spans="1:8" ht="46.2" customHeight="1" x14ac:dyDescent="0.25">
      <c r="A2" s="55" t="s">
        <v>71</v>
      </c>
      <c r="B2" s="56" t="s">
        <v>72</v>
      </c>
      <c r="C2" s="56" t="s">
        <v>73</v>
      </c>
      <c r="D2" s="90" t="s">
        <v>74</v>
      </c>
      <c r="E2" s="90" t="s">
        <v>75</v>
      </c>
      <c r="F2" s="90" t="s">
        <v>76</v>
      </c>
      <c r="G2" s="90" t="s">
        <v>77</v>
      </c>
      <c r="H2" s="90" t="s">
        <v>78</v>
      </c>
    </row>
    <row r="3" spans="1:8" x14ac:dyDescent="0.25">
      <c r="A3" s="57">
        <v>1</v>
      </c>
      <c r="B3" s="58">
        <f>SUM('TBL1-ResY1'!F9,'TBL1-ResY1'!F11:F21,'TBL1-ResY1'!F32)</f>
        <v>36</v>
      </c>
      <c r="C3" s="58">
        <f>SUM('TBL1-ResY1'!G9,'TBL1-ResY1'!G11:G21,'TBL1-ResY1'!G32)</f>
        <v>1.8</v>
      </c>
      <c r="D3" s="139">
        <f>SUM('TBL1-ResY1'!H9,'TBL1-ResY1'!H11:H21,'TBL1-ResY1'!H32)</f>
        <v>3.6</v>
      </c>
      <c r="E3" s="58">
        <f>SUM(B3:D3)</f>
        <v>41.4</v>
      </c>
      <c r="F3" s="59">
        <f>'TBL1-ResY1'!I35</f>
        <v>3832</v>
      </c>
      <c r="G3" s="59">
        <f>'TBL1-ResY1'!I36</f>
        <v>0</v>
      </c>
      <c r="H3" s="59">
        <f>'TBL1-ResY1'!I37</f>
        <v>4000</v>
      </c>
    </row>
    <row r="4" spans="1:8" x14ac:dyDescent="0.25">
      <c r="A4" s="57">
        <v>2</v>
      </c>
      <c r="B4" s="58">
        <f>SUM('TBL2-ResY2'!F9,'TBL2-ResY2'!F11:F21,'TBL2-ResY2'!F32)</f>
        <v>279</v>
      </c>
      <c r="C4" s="58">
        <f>SUM('TBL2-ResY2'!G9,'TBL2-ResY2'!G11:G21,'TBL2-ResY2'!G32)</f>
        <v>13.950000000000001</v>
      </c>
      <c r="D4" s="58">
        <f>SUM('TBL2-ResY2'!H9,'TBL2-ResY2'!H11:H21,'TBL2-ResY2'!H32)</f>
        <v>27.900000000000002</v>
      </c>
      <c r="E4" s="58">
        <f>SUM(B4:D4)</f>
        <v>320.84999999999997</v>
      </c>
      <c r="F4" s="59">
        <f>'TBL2-ResY2'!I35</f>
        <v>29699</v>
      </c>
      <c r="G4" s="59">
        <f>'TBL2-ResY2'!I36</f>
        <v>8100</v>
      </c>
      <c r="H4" s="59">
        <f>'TBL2-ResY2'!I37</f>
        <v>38000</v>
      </c>
    </row>
    <row r="5" spans="1:8" ht="13.8" thickBot="1" x14ac:dyDescent="0.3">
      <c r="A5" s="60">
        <v>3</v>
      </c>
      <c r="B5" s="61">
        <f>SUM('TBL3-ResY3'!F9,'TBL3-ResY3'!F11:F21,'TBL3-ResY3'!F32)</f>
        <v>279</v>
      </c>
      <c r="C5" s="61">
        <f>SUM('TBL3-ResY3'!G9,'TBL3-ResY3'!G11:G21,'TBL3-ResY3'!G32)</f>
        <v>13.950000000000001</v>
      </c>
      <c r="D5" s="61">
        <f>SUM('TBL3-ResY3'!H9,'TBL3-ResY3'!H11:H21,'TBL3-ResY3'!H32)</f>
        <v>27.900000000000002</v>
      </c>
      <c r="E5" s="61">
        <f>SUM(B5:D5)</f>
        <v>320.84999999999997</v>
      </c>
      <c r="F5" s="75">
        <f>'TBL3-ResY3'!I35</f>
        <v>29699</v>
      </c>
      <c r="G5" s="75">
        <f>'TBL3-ResY3'!I36</f>
        <v>8100</v>
      </c>
      <c r="H5" s="75">
        <f>'TBL3-ResY3'!I37</f>
        <v>38000</v>
      </c>
    </row>
    <row r="6" spans="1:8" ht="13.8" thickTop="1" x14ac:dyDescent="0.25">
      <c r="A6" s="62" t="s">
        <v>79</v>
      </c>
      <c r="B6" s="63">
        <f>SUM(B3:B5)</f>
        <v>594</v>
      </c>
      <c r="C6" s="63">
        <f>SUM(C3:C5)</f>
        <v>29.700000000000003</v>
      </c>
      <c r="D6" s="63">
        <f t="shared" ref="D6:G6" si="0">SUM(D3:D5)</f>
        <v>59.400000000000006</v>
      </c>
      <c r="E6" s="63">
        <f>SUM(E3:E5)</f>
        <v>683.09999999999991</v>
      </c>
      <c r="F6" s="64">
        <f>SUM(F3:F5)</f>
        <v>63230</v>
      </c>
      <c r="G6" s="64">
        <f t="shared" si="0"/>
        <v>16200</v>
      </c>
      <c r="H6" s="64">
        <f>SUM(H3:H5)</f>
        <v>80000</v>
      </c>
    </row>
    <row r="7" spans="1:8" x14ac:dyDescent="0.25">
      <c r="A7" s="57" t="s">
        <v>80</v>
      </c>
      <c r="B7" s="58">
        <f t="shared" ref="B7:D7" si="1">AVERAGE(B3:B5)</f>
        <v>198</v>
      </c>
      <c r="C7" s="58">
        <f>AVERAGE(C3:C5)</f>
        <v>9.9</v>
      </c>
      <c r="D7" s="58">
        <f t="shared" si="1"/>
        <v>19.8</v>
      </c>
      <c r="E7" s="58">
        <f>AVERAGE(E3:E5)</f>
        <v>227.69999999999996</v>
      </c>
      <c r="F7" s="65">
        <f>ROUND(AVERAGE(F3:F5),-2)</f>
        <v>21100</v>
      </c>
      <c r="G7" s="59">
        <f>ROUND(AVERAGE(G3:G5),-2)</f>
        <v>5400</v>
      </c>
      <c r="H7" s="59">
        <f>ROUND(AVERAGE(H3:H5),-3)</f>
        <v>27000</v>
      </c>
    </row>
  </sheetData>
  <sheetProtection algorithmName="SHA-512" hashValue="2L5oScsnA0K+95e3x3O4Oq1zZmLrmJ/n2KWdvEiSD1fp/iMLTPlLyksX3qpGaeXsH/WDZkLZryGjE7kqJlm6Vw==" saltValue="YJ5c4eBJ3MBaPu5/o8jtmg==" spinCount="100000" sheet="1" objects="1" scenarios="1"/>
  <mergeCells count="1">
    <mergeCell ref="A1:H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BEF42-7348-41C9-A7E5-84522DA3A5BB}">
  <dimension ref="A1:V138"/>
  <sheetViews>
    <sheetView zoomScaleNormal="100" workbookViewId="0">
      <selection activeCell="A3" sqref="A3:A5"/>
    </sheetView>
  </sheetViews>
  <sheetFormatPr defaultColWidth="9.109375" defaultRowHeight="13.8" x14ac:dyDescent="0.25"/>
  <cols>
    <col min="1" max="1" width="68.88671875" style="22" bestFit="1" customWidth="1"/>
    <col min="2" max="2" width="10.33203125" style="22" customWidth="1"/>
    <col min="3" max="3" width="11.33203125" style="22" customWidth="1"/>
    <col min="4" max="4" width="10.33203125" style="22" customWidth="1"/>
    <col min="5" max="5" width="11.88671875" style="22" customWidth="1"/>
    <col min="6" max="8" width="10.33203125" style="22" customWidth="1"/>
    <col min="9" max="10" width="13" style="22" customWidth="1"/>
    <col min="11" max="11" width="13.6640625" style="22" bestFit="1" customWidth="1"/>
    <col min="12" max="16384" width="9.109375" style="22"/>
  </cols>
  <sheetData>
    <row r="1" spans="1:22" ht="15.75" customHeight="1" x14ac:dyDescent="0.25">
      <c r="A1" s="181" t="s">
        <v>117</v>
      </c>
      <c r="B1" s="181"/>
      <c r="C1" s="181"/>
      <c r="D1" s="181"/>
      <c r="E1" s="181"/>
      <c r="F1" s="181"/>
      <c r="G1" s="181"/>
      <c r="H1" s="181"/>
      <c r="I1" s="181"/>
    </row>
    <row r="2" spans="1:22" x14ac:dyDescent="0.25">
      <c r="A2" s="182"/>
      <c r="B2" s="182"/>
      <c r="C2" s="182"/>
      <c r="D2" s="182"/>
      <c r="E2" s="182"/>
      <c r="F2" s="182"/>
      <c r="G2" s="182"/>
      <c r="H2" s="182"/>
      <c r="I2" s="182"/>
      <c r="J2" s="85"/>
      <c r="K2" s="85"/>
      <c r="L2" s="85"/>
      <c r="M2" s="85"/>
      <c r="N2" s="85"/>
      <c r="O2" s="85"/>
      <c r="P2" s="85"/>
      <c r="Q2" s="85"/>
      <c r="R2" s="85"/>
      <c r="S2" s="85"/>
      <c r="T2" s="85"/>
      <c r="U2" s="85"/>
      <c r="V2" s="85"/>
    </row>
    <row r="3" spans="1:22" x14ac:dyDescent="0.25">
      <c r="A3" s="183" t="s">
        <v>81</v>
      </c>
      <c r="B3" s="66" t="s">
        <v>82</v>
      </c>
      <c r="C3" s="66" t="s">
        <v>83</v>
      </c>
      <c r="D3" s="66" t="s">
        <v>84</v>
      </c>
      <c r="E3" s="66" t="s">
        <v>85</v>
      </c>
      <c r="F3" s="66" t="s">
        <v>86</v>
      </c>
      <c r="G3" s="66" t="s">
        <v>87</v>
      </c>
      <c r="H3" s="66" t="s">
        <v>88</v>
      </c>
      <c r="I3" s="66" t="s">
        <v>89</v>
      </c>
      <c r="J3" s="85"/>
      <c r="K3" s="85"/>
      <c r="L3" s="85"/>
      <c r="M3" s="85"/>
      <c r="N3" s="85"/>
      <c r="O3" s="85"/>
      <c r="P3" s="85"/>
      <c r="Q3" s="85"/>
      <c r="R3" s="85"/>
      <c r="S3" s="85"/>
      <c r="T3" s="85"/>
      <c r="U3" s="85"/>
      <c r="V3" s="85"/>
    </row>
    <row r="4" spans="1:22" ht="39.6" x14ac:dyDescent="0.25">
      <c r="A4" s="183"/>
      <c r="B4" s="67" t="s">
        <v>90</v>
      </c>
      <c r="C4" s="67" t="s">
        <v>91</v>
      </c>
      <c r="D4" s="67" t="s">
        <v>92</v>
      </c>
      <c r="E4" s="67" t="s">
        <v>93</v>
      </c>
      <c r="F4" s="67" t="s">
        <v>94</v>
      </c>
      <c r="G4" s="67" t="s">
        <v>95</v>
      </c>
      <c r="H4" s="67" t="s">
        <v>96</v>
      </c>
      <c r="I4" s="67" t="s">
        <v>97</v>
      </c>
      <c r="J4" s="85"/>
      <c r="K4" s="85"/>
      <c r="L4" s="85"/>
      <c r="M4" s="85"/>
      <c r="N4" s="85"/>
      <c r="O4" s="85"/>
      <c r="P4" s="85"/>
      <c r="Q4" s="85"/>
      <c r="R4" s="85"/>
      <c r="S4" s="85"/>
      <c r="T4" s="85"/>
      <c r="U4" s="85"/>
      <c r="V4" s="85"/>
    </row>
    <row r="5" spans="1:22" ht="14.4" thickBot="1" x14ac:dyDescent="0.3">
      <c r="A5" s="184"/>
      <c r="B5" s="68"/>
      <c r="C5" s="68"/>
      <c r="D5" s="68" t="s">
        <v>15</v>
      </c>
      <c r="E5" s="68"/>
      <c r="F5" s="68" t="s">
        <v>98</v>
      </c>
      <c r="G5" s="68" t="s">
        <v>99</v>
      </c>
      <c r="H5" s="68" t="s">
        <v>100</v>
      </c>
      <c r="I5" s="68"/>
      <c r="J5" s="85"/>
      <c r="K5" s="85"/>
      <c r="L5" s="85"/>
      <c r="M5" s="85"/>
      <c r="N5" s="85"/>
      <c r="O5" s="85"/>
      <c r="P5" s="85"/>
      <c r="Q5" s="85"/>
      <c r="R5" s="85"/>
      <c r="S5" s="85"/>
      <c r="T5" s="85"/>
      <c r="U5" s="85"/>
      <c r="V5" s="85"/>
    </row>
    <row r="6" spans="1:22" ht="14.4" thickTop="1" x14ac:dyDescent="0.25">
      <c r="A6" s="46" t="s">
        <v>108</v>
      </c>
      <c r="B6" s="137">
        <v>4</v>
      </c>
      <c r="C6" s="137">
        <v>1</v>
      </c>
      <c r="D6" s="138">
        <f>B6*C6</f>
        <v>4</v>
      </c>
      <c r="E6" s="137">
        <v>9</v>
      </c>
      <c r="F6" s="138">
        <f>D6*E6</f>
        <v>36</v>
      </c>
      <c r="G6" s="138">
        <f>F6*0.05</f>
        <v>1.8</v>
      </c>
      <c r="H6" s="138">
        <f>F6*0.1</f>
        <v>3.6</v>
      </c>
      <c r="I6" s="70">
        <f>(F6*$L$7)+(G6*$L$8)+(H6*$L$9)</f>
        <v>2114.3519999999999</v>
      </c>
      <c r="J6" s="85"/>
      <c r="K6" s="185" t="s">
        <v>101</v>
      </c>
      <c r="L6" s="185"/>
      <c r="M6" s="85"/>
      <c r="N6" s="85"/>
      <c r="O6" s="85"/>
      <c r="P6" s="85"/>
      <c r="Q6" s="85"/>
      <c r="R6" s="85"/>
      <c r="S6" s="85"/>
      <c r="T6" s="85"/>
      <c r="U6" s="85"/>
      <c r="V6" s="85"/>
    </row>
    <row r="7" spans="1:22" x14ac:dyDescent="0.25">
      <c r="A7" s="106" t="s">
        <v>109</v>
      </c>
      <c r="B7" s="80"/>
      <c r="C7" s="78"/>
      <c r="D7" s="78"/>
      <c r="E7" s="78"/>
      <c r="F7" s="78"/>
      <c r="G7" s="78"/>
      <c r="H7" s="79"/>
      <c r="I7" s="136"/>
      <c r="J7" s="85"/>
      <c r="K7" s="23" t="s">
        <v>21</v>
      </c>
      <c r="L7" s="86">
        <v>52.37</v>
      </c>
      <c r="M7" s="85"/>
      <c r="N7" s="85"/>
      <c r="O7" s="85"/>
      <c r="P7" s="85"/>
      <c r="Q7" s="85"/>
      <c r="R7" s="85"/>
      <c r="S7" s="85"/>
      <c r="T7" s="85"/>
      <c r="U7" s="85"/>
      <c r="V7" s="85"/>
    </row>
    <row r="8" spans="1:22" x14ac:dyDescent="0.25">
      <c r="A8" s="8" t="s">
        <v>105</v>
      </c>
      <c r="B8" s="69">
        <v>1</v>
      </c>
      <c r="C8" s="69">
        <v>0</v>
      </c>
      <c r="D8" s="69">
        <f>B8*C8</f>
        <v>0</v>
      </c>
      <c r="E8" s="69">
        <v>9</v>
      </c>
      <c r="F8" s="69">
        <f>D8*E8</f>
        <v>0</v>
      </c>
      <c r="G8" s="69">
        <f>F8*0.05</f>
        <v>0</v>
      </c>
      <c r="H8" s="69">
        <f>F8*0.1</f>
        <v>0</v>
      </c>
      <c r="I8" s="70">
        <f>(F8*$L$7)+(G8*$L$8)+(H8*$L$9)</f>
        <v>0</v>
      </c>
      <c r="J8" s="85"/>
      <c r="K8" s="23" t="s">
        <v>22</v>
      </c>
      <c r="L8" s="86">
        <v>70.56</v>
      </c>
      <c r="M8" s="85"/>
      <c r="N8" s="85"/>
      <c r="O8" s="85"/>
      <c r="P8" s="85"/>
      <c r="Q8" s="85"/>
      <c r="R8" s="85"/>
      <c r="S8" s="85"/>
      <c r="T8" s="85"/>
      <c r="U8" s="85"/>
      <c r="V8" s="85"/>
    </row>
    <row r="9" spans="1:22" x14ac:dyDescent="0.25">
      <c r="A9" s="8" t="s">
        <v>106</v>
      </c>
      <c r="B9" s="1">
        <v>1</v>
      </c>
      <c r="C9" s="1">
        <v>0</v>
      </c>
      <c r="D9" s="1">
        <f t="shared" ref="D9:D12" si="0">B9*C9</f>
        <v>0</v>
      </c>
      <c r="E9" s="69">
        <v>9</v>
      </c>
      <c r="F9" s="1">
        <f t="shared" ref="F9:F12" si="1">D9*E9</f>
        <v>0</v>
      </c>
      <c r="G9" s="1">
        <f t="shared" ref="G9:G14" si="2">F9*0.05</f>
        <v>0</v>
      </c>
      <c r="H9" s="1">
        <f t="shared" ref="H9:H14" si="3">F9*0.1</f>
        <v>0</v>
      </c>
      <c r="I9" s="70">
        <f t="shared" ref="I9:I14" si="4">(F9*$L$7)+(G9*$L$8)+(H9*$L$9)</f>
        <v>0</v>
      </c>
      <c r="J9" s="85"/>
      <c r="K9" s="23" t="s">
        <v>24</v>
      </c>
      <c r="L9" s="86">
        <v>28.34</v>
      </c>
      <c r="M9" s="85"/>
      <c r="N9" s="85"/>
      <c r="O9" s="85"/>
      <c r="P9" s="85"/>
      <c r="Q9" s="85"/>
      <c r="R9" s="85"/>
      <c r="S9" s="85"/>
      <c r="T9" s="85"/>
      <c r="U9" s="85"/>
      <c r="V9" s="85"/>
    </row>
    <row r="10" spans="1:22" x14ac:dyDescent="0.25">
      <c r="A10" s="8" t="s">
        <v>33</v>
      </c>
      <c r="B10" s="1">
        <v>1</v>
      </c>
      <c r="C10" s="1">
        <v>0</v>
      </c>
      <c r="D10" s="1">
        <f t="shared" si="0"/>
        <v>0</v>
      </c>
      <c r="E10" s="69">
        <v>9</v>
      </c>
      <c r="F10" s="1">
        <f t="shared" si="1"/>
        <v>0</v>
      </c>
      <c r="G10" s="1">
        <f t="shared" si="2"/>
        <v>0</v>
      </c>
      <c r="H10" s="1">
        <f t="shared" si="3"/>
        <v>0</v>
      </c>
      <c r="I10" s="70">
        <f t="shared" si="4"/>
        <v>0</v>
      </c>
      <c r="J10" s="85"/>
      <c r="K10" s="85"/>
      <c r="L10" s="85"/>
      <c r="M10" s="85"/>
      <c r="N10" s="85"/>
      <c r="O10" s="85"/>
      <c r="P10" s="85"/>
      <c r="Q10" s="85"/>
      <c r="R10" s="85"/>
      <c r="S10" s="85"/>
      <c r="T10" s="85"/>
      <c r="U10" s="85"/>
      <c r="V10" s="85"/>
    </row>
    <row r="11" spans="1:22" x14ac:dyDescent="0.25">
      <c r="A11" s="8" t="s">
        <v>34</v>
      </c>
      <c r="B11" s="1">
        <v>1</v>
      </c>
      <c r="C11" s="1">
        <v>0</v>
      </c>
      <c r="D11" s="1">
        <f t="shared" si="0"/>
        <v>0</v>
      </c>
      <c r="E11" s="69">
        <v>9</v>
      </c>
      <c r="F11" s="1">
        <f t="shared" si="1"/>
        <v>0</v>
      </c>
      <c r="G11" s="1">
        <f t="shared" si="2"/>
        <v>0</v>
      </c>
      <c r="H11" s="1">
        <f t="shared" si="3"/>
        <v>0</v>
      </c>
      <c r="I11" s="70">
        <f t="shared" si="4"/>
        <v>0</v>
      </c>
      <c r="J11" s="85"/>
      <c r="K11" s="85"/>
      <c r="L11" s="85"/>
      <c r="M11" s="85"/>
      <c r="N11" s="85"/>
      <c r="O11" s="85"/>
      <c r="P11" s="85"/>
      <c r="Q11" s="85"/>
      <c r="R11" s="85"/>
      <c r="S11" s="85"/>
      <c r="T11" s="85"/>
      <c r="U11" s="85"/>
      <c r="V11" s="85"/>
    </row>
    <row r="12" spans="1:22" x14ac:dyDescent="0.25">
      <c r="A12" s="8" t="s">
        <v>35</v>
      </c>
      <c r="B12" s="1">
        <v>1</v>
      </c>
      <c r="C12" s="1">
        <v>0</v>
      </c>
      <c r="D12" s="1">
        <f t="shared" si="0"/>
        <v>0</v>
      </c>
      <c r="E12" s="69">
        <v>9</v>
      </c>
      <c r="F12" s="1">
        <f t="shared" si="1"/>
        <v>0</v>
      </c>
      <c r="G12" s="1">
        <f t="shared" si="2"/>
        <v>0</v>
      </c>
      <c r="H12" s="1">
        <f t="shared" si="3"/>
        <v>0</v>
      </c>
      <c r="I12" s="70">
        <f t="shared" si="4"/>
        <v>0</v>
      </c>
      <c r="J12" s="85"/>
      <c r="K12" s="85"/>
      <c r="L12" s="85"/>
      <c r="M12" s="85"/>
      <c r="N12" s="85"/>
      <c r="O12" s="85"/>
      <c r="P12" s="85"/>
      <c r="Q12" s="85"/>
      <c r="R12" s="85"/>
      <c r="S12" s="85"/>
      <c r="T12" s="85"/>
      <c r="U12" s="85"/>
      <c r="V12" s="85"/>
    </row>
    <row r="13" spans="1:22" x14ac:dyDescent="0.25">
      <c r="A13" s="8" t="s">
        <v>107</v>
      </c>
      <c r="B13" s="1">
        <v>4</v>
      </c>
      <c r="C13" s="1">
        <v>0</v>
      </c>
      <c r="D13" s="1">
        <f>B13*C13</f>
        <v>0</v>
      </c>
      <c r="E13" s="69">
        <v>9</v>
      </c>
      <c r="F13" s="1">
        <f>D13*E13</f>
        <v>0</v>
      </c>
      <c r="G13" s="1">
        <f t="shared" ref="G13" si="5">F13*0.05</f>
        <v>0</v>
      </c>
      <c r="H13" s="1">
        <f t="shared" ref="H13" si="6">F13*0.1</f>
        <v>0</v>
      </c>
      <c r="I13" s="70">
        <f t="shared" ref="I13" si="7">(F13*$L$7)+(G13*$L$8)+(H13*$L$9)</f>
        <v>0</v>
      </c>
      <c r="J13" s="85"/>
      <c r="K13" s="85"/>
      <c r="L13" s="85"/>
      <c r="M13" s="85"/>
      <c r="N13" s="85"/>
      <c r="O13" s="85"/>
      <c r="P13" s="85"/>
      <c r="Q13" s="85"/>
      <c r="R13" s="85"/>
      <c r="S13" s="85"/>
      <c r="T13" s="85"/>
      <c r="U13" s="85"/>
      <c r="V13" s="85"/>
    </row>
    <row r="14" spans="1:22" x14ac:dyDescent="0.25">
      <c r="A14" s="8" t="s">
        <v>129</v>
      </c>
      <c r="B14" s="1">
        <v>4</v>
      </c>
      <c r="C14" s="1">
        <v>0</v>
      </c>
      <c r="D14" s="1">
        <f>B14*C14</f>
        <v>0</v>
      </c>
      <c r="E14" s="69">
        <v>9</v>
      </c>
      <c r="F14" s="1">
        <f>D14*E14</f>
        <v>0</v>
      </c>
      <c r="G14" s="1">
        <f t="shared" si="2"/>
        <v>0</v>
      </c>
      <c r="H14" s="1">
        <f t="shared" si="3"/>
        <v>0</v>
      </c>
      <c r="I14" s="70">
        <f t="shared" si="4"/>
        <v>0</v>
      </c>
      <c r="J14" s="85"/>
      <c r="K14" s="85"/>
      <c r="L14" s="85"/>
      <c r="M14" s="85"/>
      <c r="N14" s="85"/>
      <c r="O14" s="85"/>
      <c r="P14" s="85"/>
      <c r="Q14" s="85"/>
      <c r="R14" s="85"/>
      <c r="S14" s="85"/>
      <c r="T14" s="85"/>
      <c r="U14" s="85"/>
      <c r="V14" s="85"/>
    </row>
    <row r="15" spans="1:22" ht="15.6" x14ac:dyDescent="0.25">
      <c r="A15" s="106" t="s">
        <v>122</v>
      </c>
      <c r="B15" s="80"/>
      <c r="C15" s="78"/>
      <c r="D15" s="78"/>
      <c r="E15" s="79"/>
      <c r="F15" s="186">
        <f>SUM(F6:H6,F8:H14)</f>
        <v>41.4</v>
      </c>
      <c r="G15" s="187"/>
      <c r="H15" s="187"/>
      <c r="I15" s="71">
        <f>ROUNDUP(SUM(I6:I14),-2)</f>
        <v>2200</v>
      </c>
      <c r="J15" s="85"/>
      <c r="K15" s="85"/>
      <c r="L15" s="85"/>
      <c r="M15" s="85"/>
      <c r="N15" s="85"/>
      <c r="O15" s="85"/>
      <c r="P15" s="85"/>
      <c r="Q15" s="85"/>
      <c r="R15" s="85"/>
      <c r="S15" s="85"/>
      <c r="T15" s="85"/>
      <c r="U15" s="85"/>
      <c r="V15" s="85"/>
    </row>
    <row r="16" spans="1:22" x14ac:dyDescent="0.25">
      <c r="A16" s="72"/>
      <c r="B16" s="85"/>
      <c r="C16" s="85"/>
      <c r="D16" s="85"/>
      <c r="E16" s="85"/>
      <c r="F16" s="85"/>
      <c r="G16" s="85"/>
      <c r="H16" s="85"/>
      <c r="I16" s="85"/>
      <c r="J16" s="85"/>
      <c r="K16" s="85"/>
      <c r="L16" s="85"/>
      <c r="M16" s="85"/>
      <c r="N16" s="85"/>
      <c r="O16" s="85"/>
      <c r="P16" s="85"/>
      <c r="Q16" s="85"/>
      <c r="R16" s="85"/>
      <c r="S16" s="85"/>
      <c r="T16" s="85"/>
      <c r="U16" s="85"/>
      <c r="V16" s="85"/>
    </row>
    <row r="17" spans="1:22" x14ac:dyDescent="0.25">
      <c r="A17" s="72" t="s">
        <v>28</v>
      </c>
      <c r="B17" s="85"/>
      <c r="C17" s="85"/>
      <c r="D17" s="85"/>
      <c r="E17" s="85"/>
      <c r="F17" s="85"/>
      <c r="G17" s="85"/>
      <c r="H17" s="85"/>
      <c r="I17" s="85"/>
      <c r="J17" s="85"/>
      <c r="K17" s="85"/>
      <c r="L17" s="85"/>
      <c r="M17" s="85"/>
      <c r="N17" s="85"/>
      <c r="O17" s="85"/>
      <c r="P17" s="85"/>
      <c r="Q17" s="85"/>
      <c r="R17" s="85"/>
      <c r="S17" s="85"/>
      <c r="T17" s="85"/>
      <c r="U17" s="85"/>
      <c r="V17" s="85"/>
    </row>
    <row r="18" spans="1:22" ht="34.5" customHeight="1" x14ac:dyDescent="0.25">
      <c r="A18" s="171" t="s">
        <v>155</v>
      </c>
      <c r="B18" s="171"/>
      <c r="C18" s="171"/>
      <c r="D18" s="171"/>
      <c r="E18" s="171"/>
      <c r="F18" s="171"/>
      <c r="G18" s="171"/>
      <c r="H18" s="171"/>
      <c r="I18" s="171"/>
      <c r="J18" s="85"/>
      <c r="K18" s="85"/>
      <c r="L18" s="85"/>
      <c r="M18" s="85"/>
      <c r="N18" s="85"/>
      <c r="O18" s="85"/>
      <c r="P18" s="85"/>
      <c r="Q18" s="85"/>
      <c r="R18" s="85"/>
      <c r="S18" s="85"/>
      <c r="T18" s="85"/>
      <c r="U18" s="85"/>
      <c r="V18" s="85"/>
    </row>
    <row r="19" spans="1:22" ht="32.4" customHeight="1" x14ac:dyDescent="0.25">
      <c r="A19" s="168" t="s">
        <v>102</v>
      </c>
      <c r="B19" s="168"/>
      <c r="C19" s="168"/>
      <c r="D19" s="168"/>
      <c r="E19" s="168"/>
      <c r="F19" s="168"/>
      <c r="G19" s="168"/>
      <c r="H19" s="168"/>
      <c r="I19" s="168"/>
      <c r="J19" s="85"/>
      <c r="K19" s="85"/>
      <c r="L19" s="85"/>
      <c r="M19" s="85"/>
      <c r="N19" s="85"/>
      <c r="O19" s="85"/>
      <c r="P19" s="85"/>
      <c r="Q19" s="85"/>
      <c r="R19" s="85"/>
      <c r="S19" s="85"/>
      <c r="T19" s="85"/>
      <c r="U19" s="85"/>
      <c r="V19" s="85"/>
    </row>
    <row r="20" spans="1:22" ht="15.6" x14ac:dyDescent="0.25">
      <c r="A20" s="76" t="s">
        <v>123</v>
      </c>
      <c r="B20" s="81"/>
      <c r="C20" s="81"/>
      <c r="D20" s="81"/>
      <c r="E20" s="81"/>
      <c r="F20" s="81"/>
      <c r="G20" s="81"/>
      <c r="H20" s="81"/>
      <c r="I20" s="81"/>
      <c r="J20" s="85"/>
      <c r="K20" s="85"/>
      <c r="L20" s="85"/>
      <c r="M20" s="85"/>
      <c r="N20" s="85"/>
      <c r="O20" s="85"/>
      <c r="P20" s="85"/>
      <c r="Q20" s="85"/>
      <c r="R20" s="85"/>
      <c r="S20" s="85"/>
      <c r="T20" s="85"/>
      <c r="U20" s="85"/>
      <c r="V20" s="85"/>
    </row>
    <row r="21" spans="1:22" ht="15.6" x14ac:dyDescent="0.25">
      <c r="A21" s="92"/>
      <c r="B21" s="92"/>
      <c r="C21" s="92"/>
      <c r="D21" s="92"/>
      <c r="E21" s="92"/>
      <c r="F21" s="92"/>
      <c r="G21" s="92"/>
      <c r="H21" s="92"/>
      <c r="I21" s="92"/>
      <c r="J21" s="85"/>
      <c r="K21" s="85"/>
      <c r="L21" s="85"/>
      <c r="M21" s="85"/>
      <c r="N21" s="85"/>
      <c r="O21" s="85"/>
      <c r="P21" s="85"/>
      <c r="Q21" s="85"/>
      <c r="R21" s="85"/>
      <c r="S21" s="85"/>
      <c r="T21" s="85"/>
      <c r="U21" s="85"/>
      <c r="V21" s="85"/>
    </row>
    <row r="22" spans="1:22" ht="15.6" x14ac:dyDescent="0.25">
      <c r="B22" s="76"/>
      <c r="C22" s="76"/>
      <c r="D22" s="76"/>
      <c r="E22" s="76"/>
      <c r="F22" s="76"/>
      <c r="G22" s="76"/>
      <c r="H22" s="76"/>
      <c r="I22" s="140"/>
      <c r="J22" s="85"/>
      <c r="K22" s="85"/>
      <c r="L22" s="85"/>
      <c r="M22" s="85"/>
      <c r="N22" s="85"/>
      <c r="O22" s="85"/>
      <c r="P22" s="85"/>
      <c r="Q22" s="85"/>
      <c r="R22" s="85"/>
      <c r="S22" s="85"/>
      <c r="T22" s="85"/>
      <c r="U22" s="85"/>
      <c r="V22" s="85"/>
    </row>
    <row r="23" spans="1:22" x14ac:dyDescent="0.25">
      <c r="B23" s="85"/>
      <c r="C23" s="85"/>
      <c r="D23" s="85"/>
      <c r="E23" s="85"/>
      <c r="F23" s="85"/>
      <c r="G23" s="85"/>
      <c r="H23" s="85"/>
      <c r="I23" s="85"/>
      <c r="J23" s="85"/>
      <c r="K23" s="85"/>
      <c r="L23" s="85"/>
      <c r="M23" s="85"/>
      <c r="N23" s="85"/>
      <c r="O23" s="85"/>
      <c r="P23" s="85"/>
      <c r="Q23" s="85"/>
      <c r="R23" s="85"/>
      <c r="S23" s="85"/>
      <c r="T23" s="85"/>
      <c r="U23" s="85"/>
      <c r="V23" s="85"/>
    </row>
    <row r="24" spans="1:22" x14ac:dyDescent="0.25">
      <c r="A24" s="85"/>
      <c r="B24" s="85"/>
      <c r="C24" s="85"/>
      <c r="D24" s="85"/>
      <c r="E24" s="85"/>
      <c r="F24" s="85"/>
      <c r="G24" s="85"/>
      <c r="H24" s="85"/>
      <c r="I24" s="85"/>
      <c r="J24" s="85"/>
      <c r="K24" s="85"/>
      <c r="L24" s="85"/>
      <c r="M24" s="85"/>
      <c r="N24" s="85"/>
      <c r="O24" s="85"/>
      <c r="P24" s="85"/>
      <c r="Q24" s="85"/>
      <c r="R24" s="85"/>
      <c r="S24" s="85"/>
      <c r="T24" s="85"/>
      <c r="U24" s="85"/>
      <c r="V24" s="85"/>
    </row>
    <row r="25" spans="1:22" x14ac:dyDescent="0.25">
      <c r="A25" s="85"/>
      <c r="B25" s="85"/>
      <c r="C25" s="85"/>
      <c r="D25" s="85"/>
      <c r="E25" s="85"/>
      <c r="F25" s="85"/>
      <c r="G25" s="85"/>
      <c r="H25" s="85"/>
      <c r="I25" s="85"/>
      <c r="J25" s="85"/>
      <c r="K25" s="85"/>
      <c r="L25" s="85"/>
      <c r="M25" s="85"/>
      <c r="N25" s="85"/>
      <c r="O25" s="85"/>
      <c r="P25" s="85"/>
      <c r="Q25" s="85"/>
      <c r="R25" s="85"/>
      <c r="S25" s="85"/>
      <c r="T25" s="85"/>
      <c r="U25" s="85"/>
      <c r="V25" s="85"/>
    </row>
    <row r="26" spans="1:22" x14ac:dyDescent="0.25">
      <c r="A26" s="85"/>
      <c r="B26" s="85"/>
      <c r="C26" s="85"/>
      <c r="D26" s="85"/>
      <c r="E26" s="85"/>
      <c r="F26" s="85"/>
      <c r="G26" s="85"/>
      <c r="H26" s="85"/>
      <c r="I26" s="85"/>
      <c r="J26" s="85"/>
      <c r="K26" s="85"/>
      <c r="L26" s="85"/>
      <c r="M26" s="85"/>
      <c r="N26" s="85"/>
      <c r="O26" s="85"/>
      <c r="P26" s="85"/>
      <c r="Q26" s="85"/>
      <c r="R26" s="85"/>
      <c r="S26" s="85"/>
      <c r="T26" s="85"/>
      <c r="U26" s="85"/>
      <c r="V26" s="85"/>
    </row>
    <row r="27" spans="1:22" x14ac:dyDescent="0.25">
      <c r="A27" s="85"/>
      <c r="B27" s="85"/>
      <c r="C27" s="85"/>
      <c r="D27" s="85"/>
      <c r="E27" s="85"/>
      <c r="F27" s="85"/>
      <c r="G27" s="85"/>
      <c r="H27" s="85"/>
      <c r="I27" s="85"/>
      <c r="J27" s="85"/>
      <c r="K27" s="85"/>
      <c r="L27" s="85"/>
      <c r="M27" s="85"/>
      <c r="N27" s="85"/>
      <c r="O27" s="85"/>
      <c r="P27" s="85"/>
      <c r="Q27" s="85"/>
      <c r="R27" s="85"/>
      <c r="S27" s="85"/>
      <c r="T27" s="85"/>
      <c r="U27" s="85"/>
      <c r="V27" s="85"/>
    </row>
    <row r="28" spans="1:22" x14ac:dyDescent="0.25">
      <c r="A28" s="85"/>
      <c r="B28" s="85"/>
      <c r="C28" s="85"/>
      <c r="D28" s="85"/>
      <c r="E28" s="85"/>
      <c r="F28" s="85"/>
      <c r="G28" s="85"/>
      <c r="H28" s="85"/>
      <c r="I28" s="85"/>
      <c r="J28" s="85"/>
      <c r="K28" s="85"/>
      <c r="L28" s="85"/>
      <c r="M28" s="85"/>
      <c r="N28" s="85"/>
      <c r="O28" s="85"/>
      <c r="P28" s="85"/>
      <c r="Q28" s="85"/>
      <c r="R28" s="85"/>
      <c r="S28" s="85"/>
      <c r="T28" s="85"/>
      <c r="U28" s="85"/>
      <c r="V28" s="85"/>
    </row>
    <row r="29" spans="1:22" x14ac:dyDescent="0.25">
      <c r="A29" s="85"/>
      <c r="B29" s="85"/>
      <c r="C29" s="85"/>
      <c r="D29" s="85"/>
      <c r="E29" s="85"/>
      <c r="F29" s="85"/>
      <c r="G29" s="85"/>
      <c r="H29" s="85"/>
      <c r="I29" s="85"/>
      <c r="J29" s="85"/>
      <c r="K29" s="85"/>
      <c r="L29" s="85"/>
      <c r="M29" s="85"/>
      <c r="N29" s="85"/>
      <c r="O29" s="85"/>
      <c r="P29" s="85"/>
      <c r="Q29" s="85"/>
      <c r="R29" s="85"/>
      <c r="S29" s="85"/>
      <c r="T29" s="85"/>
      <c r="U29" s="85"/>
      <c r="V29" s="85"/>
    </row>
    <row r="30" spans="1:22" x14ac:dyDescent="0.25">
      <c r="A30" s="85"/>
      <c r="B30" s="85"/>
      <c r="C30" s="85"/>
      <c r="D30" s="85"/>
      <c r="E30" s="85"/>
      <c r="F30" s="85"/>
      <c r="G30" s="85"/>
      <c r="H30" s="85"/>
      <c r="I30" s="85"/>
      <c r="J30" s="85"/>
      <c r="K30" s="85"/>
      <c r="L30" s="85"/>
      <c r="M30" s="85"/>
      <c r="N30" s="85"/>
      <c r="O30" s="85"/>
      <c r="P30" s="85"/>
      <c r="Q30" s="85"/>
      <c r="R30" s="85"/>
      <c r="S30" s="85"/>
      <c r="T30" s="85"/>
      <c r="U30" s="85"/>
      <c r="V30" s="85"/>
    </row>
    <row r="31" spans="1:22" x14ac:dyDescent="0.25">
      <c r="A31" s="85"/>
      <c r="B31" s="85"/>
      <c r="C31" s="85"/>
      <c r="D31" s="85"/>
      <c r="E31" s="85"/>
      <c r="F31" s="85"/>
      <c r="G31" s="85"/>
      <c r="H31" s="85"/>
      <c r="I31" s="85"/>
      <c r="J31" s="85"/>
      <c r="K31" s="85"/>
      <c r="L31" s="85"/>
      <c r="M31" s="85"/>
      <c r="N31" s="85"/>
      <c r="O31" s="85"/>
      <c r="P31" s="85"/>
      <c r="Q31" s="85"/>
      <c r="R31" s="85"/>
      <c r="S31" s="85"/>
      <c r="T31" s="85"/>
      <c r="U31" s="85"/>
      <c r="V31" s="85"/>
    </row>
    <row r="32" spans="1:22" x14ac:dyDescent="0.25">
      <c r="A32" s="85"/>
      <c r="B32" s="85"/>
      <c r="C32" s="85"/>
      <c r="D32" s="85"/>
      <c r="E32" s="85"/>
      <c r="F32" s="85"/>
      <c r="G32" s="85"/>
      <c r="H32" s="85"/>
      <c r="I32" s="85"/>
      <c r="J32" s="85"/>
      <c r="K32" s="85"/>
      <c r="L32" s="85"/>
      <c r="M32" s="85"/>
      <c r="N32" s="85"/>
      <c r="O32" s="85"/>
      <c r="P32" s="85"/>
      <c r="Q32" s="85"/>
      <c r="R32" s="85"/>
      <c r="S32" s="85"/>
      <c r="T32" s="85"/>
      <c r="U32" s="85"/>
      <c r="V32" s="85"/>
    </row>
    <row r="33" spans="1:22" x14ac:dyDescent="0.25">
      <c r="A33" s="85"/>
      <c r="B33" s="85"/>
      <c r="C33" s="85"/>
      <c r="D33" s="85"/>
      <c r="E33" s="85"/>
      <c r="F33" s="85"/>
      <c r="G33" s="85"/>
      <c r="H33" s="85"/>
      <c r="I33" s="85"/>
      <c r="J33" s="85"/>
      <c r="K33" s="85"/>
      <c r="L33" s="85"/>
      <c r="M33" s="85"/>
      <c r="N33" s="85"/>
      <c r="O33" s="85"/>
      <c r="P33" s="85"/>
      <c r="Q33" s="85"/>
      <c r="R33" s="85"/>
      <c r="S33" s="85"/>
      <c r="T33" s="85"/>
      <c r="U33" s="85"/>
      <c r="V33" s="85"/>
    </row>
    <row r="34" spans="1:22" x14ac:dyDescent="0.25">
      <c r="A34" s="85"/>
      <c r="B34" s="85"/>
      <c r="C34" s="85"/>
      <c r="D34" s="85"/>
      <c r="E34" s="85"/>
      <c r="F34" s="85"/>
      <c r="G34" s="85"/>
      <c r="H34" s="85"/>
      <c r="I34" s="85"/>
      <c r="J34" s="85"/>
      <c r="K34" s="85"/>
      <c r="L34" s="85"/>
      <c r="M34" s="85"/>
      <c r="N34" s="85"/>
      <c r="O34" s="85"/>
      <c r="P34" s="85"/>
      <c r="Q34" s="85"/>
      <c r="R34" s="85"/>
      <c r="S34" s="85"/>
      <c r="T34" s="85"/>
      <c r="U34" s="85"/>
      <c r="V34" s="85"/>
    </row>
    <row r="35" spans="1:22" x14ac:dyDescent="0.25">
      <c r="A35" s="85"/>
      <c r="B35" s="85"/>
      <c r="C35" s="85"/>
      <c r="D35" s="85"/>
      <c r="E35" s="85"/>
      <c r="F35" s="85"/>
      <c r="G35" s="85"/>
      <c r="H35" s="85"/>
      <c r="I35" s="85"/>
      <c r="J35" s="85"/>
      <c r="K35" s="85"/>
      <c r="L35" s="85"/>
      <c r="M35" s="85"/>
      <c r="N35" s="85"/>
      <c r="O35" s="85"/>
      <c r="P35" s="85"/>
      <c r="Q35" s="85"/>
      <c r="R35" s="85"/>
      <c r="S35" s="85"/>
      <c r="T35" s="85"/>
      <c r="U35" s="85"/>
      <c r="V35" s="85"/>
    </row>
    <row r="36" spans="1:22" x14ac:dyDescent="0.25">
      <c r="A36" s="85"/>
      <c r="B36" s="85"/>
      <c r="C36" s="85"/>
      <c r="D36" s="85"/>
      <c r="E36" s="85"/>
      <c r="F36" s="85"/>
      <c r="G36" s="85"/>
      <c r="H36" s="85"/>
      <c r="I36" s="85"/>
      <c r="J36" s="85"/>
      <c r="K36" s="85"/>
      <c r="L36" s="85"/>
      <c r="M36" s="85"/>
      <c r="N36" s="85"/>
      <c r="O36" s="85"/>
      <c r="P36" s="85"/>
      <c r="Q36" s="85"/>
      <c r="R36" s="85"/>
      <c r="S36" s="85"/>
      <c r="T36" s="85"/>
      <c r="U36" s="85"/>
      <c r="V36" s="85"/>
    </row>
    <row r="37" spans="1:22" x14ac:dyDescent="0.25">
      <c r="A37" s="85"/>
      <c r="B37" s="85"/>
      <c r="C37" s="85"/>
      <c r="D37" s="85"/>
      <c r="E37" s="85"/>
      <c r="F37" s="85"/>
      <c r="G37" s="85"/>
      <c r="H37" s="85"/>
      <c r="I37" s="85"/>
      <c r="J37" s="85"/>
      <c r="K37" s="85"/>
      <c r="L37" s="85"/>
      <c r="M37" s="85"/>
      <c r="N37" s="85"/>
      <c r="O37" s="85"/>
      <c r="P37" s="85"/>
      <c r="Q37" s="85"/>
      <c r="R37" s="85"/>
      <c r="S37" s="85"/>
      <c r="T37" s="85"/>
      <c r="U37" s="85"/>
      <c r="V37" s="85"/>
    </row>
    <row r="38" spans="1:22" x14ac:dyDescent="0.25">
      <c r="A38" s="85"/>
      <c r="B38" s="85"/>
      <c r="C38" s="85"/>
      <c r="D38" s="85"/>
      <c r="E38" s="85"/>
      <c r="F38" s="85"/>
      <c r="G38" s="85"/>
      <c r="H38" s="85"/>
      <c r="I38" s="85"/>
      <c r="J38" s="85"/>
      <c r="K38" s="85"/>
      <c r="L38" s="85"/>
      <c r="M38" s="85"/>
      <c r="N38" s="85"/>
      <c r="O38" s="85"/>
      <c r="P38" s="85"/>
      <c r="Q38" s="85"/>
      <c r="R38" s="85"/>
      <c r="S38" s="85"/>
      <c r="T38" s="85"/>
      <c r="U38" s="85"/>
      <c r="V38" s="85"/>
    </row>
    <row r="39" spans="1:22" x14ac:dyDescent="0.25">
      <c r="A39" s="85"/>
      <c r="B39" s="85"/>
      <c r="C39" s="85"/>
      <c r="D39" s="85"/>
      <c r="E39" s="85"/>
      <c r="F39" s="85"/>
      <c r="G39" s="85"/>
      <c r="H39" s="85"/>
      <c r="I39" s="85"/>
      <c r="J39" s="85"/>
      <c r="K39" s="85"/>
      <c r="L39" s="85"/>
      <c r="M39" s="85"/>
      <c r="N39" s="85"/>
      <c r="O39" s="85"/>
      <c r="P39" s="85"/>
      <c r="Q39" s="85"/>
      <c r="R39" s="85"/>
      <c r="S39" s="85"/>
      <c r="T39" s="85"/>
      <c r="U39" s="85"/>
      <c r="V39" s="85"/>
    </row>
    <row r="40" spans="1:22" x14ac:dyDescent="0.25">
      <c r="A40" s="85"/>
      <c r="B40" s="85"/>
      <c r="C40" s="85"/>
      <c r="D40" s="85"/>
      <c r="E40" s="85"/>
      <c r="F40" s="85"/>
      <c r="G40" s="85"/>
      <c r="H40" s="85"/>
      <c r="I40" s="85"/>
      <c r="J40" s="85"/>
      <c r="K40" s="85"/>
      <c r="L40" s="85"/>
      <c r="M40" s="85"/>
      <c r="N40" s="85"/>
      <c r="O40" s="85"/>
      <c r="P40" s="85"/>
      <c r="Q40" s="85"/>
      <c r="R40" s="85"/>
      <c r="S40" s="85"/>
      <c r="T40" s="85"/>
      <c r="U40" s="85"/>
      <c r="V40" s="85"/>
    </row>
    <row r="41" spans="1:22" x14ac:dyDescent="0.25">
      <c r="A41" s="85"/>
      <c r="B41" s="85"/>
      <c r="C41" s="85"/>
      <c r="D41" s="85"/>
      <c r="E41" s="85"/>
      <c r="F41" s="85"/>
      <c r="G41" s="85"/>
      <c r="H41" s="85"/>
      <c r="I41" s="85"/>
      <c r="J41" s="85"/>
      <c r="K41" s="85"/>
      <c r="L41" s="85"/>
      <c r="M41" s="85"/>
      <c r="N41" s="85"/>
      <c r="O41" s="85"/>
      <c r="P41" s="85"/>
      <c r="Q41" s="85"/>
      <c r="R41" s="85"/>
      <c r="S41" s="85"/>
      <c r="T41" s="85"/>
      <c r="U41" s="85"/>
      <c r="V41" s="85"/>
    </row>
    <row r="42" spans="1:22" x14ac:dyDescent="0.25">
      <c r="A42" s="85"/>
      <c r="B42" s="85"/>
      <c r="C42" s="85"/>
      <c r="D42" s="85"/>
      <c r="E42" s="85"/>
      <c r="F42" s="85"/>
      <c r="G42" s="85"/>
      <c r="H42" s="85"/>
      <c r="I42" s="85"/>
      <c r="J42" s="85"/>
      <c r="K42" s="85"/>
      <c r="L42" s="85"/>
      <c r="M42" s="85"/>
      <c r="N42" s="85"/>
      <c r="O42" s="85"/>
      <c r="P42" s="85"/>
      <c r="Q42" s="85"/>
      <c r="R42" s="85"/>
      <c r="S42" s="85"/>
      <c r="T42" s="85"/>
      <c r="U42" s="85"/>
      <c r="V42" s="85"/>
    </row>
    <row r="43" spans="1:22" x14ac:dyDescent="0.25">
      <c r="A43" s="85"/>
      <c r="B43" s="85"/>
      <c r="C43" s="85"/>
      <c r="D43" s="85"/>
      <c r="E43" s="85"/>
      <c r="F43" s="85"/>
      <c r="G43" s="85"/>
      <c r="H43" s="85"/>
      <c r="I43" s="85"/>
      <c r="J43" s="85"/>
      <c r="K43" s="85"/>
      <c r="L43" s="85"/>
      <c r="M43" s="85"/>
      <c r="N43" s="85"/>
      <c r="O43" s="85"/>
      <c r="P43" s="85"/>
      <c r="Q43" s="85"/>
      <c r="R43" s="85"/>
      <c r="S43" s="85"/>
      <c r="T43" s="85"/>
      <c r="U43" s="85"/>
      <c r="V43" s="85"/>
    </row>
    <row r="44" spans="1:22" x14ac:dyDescent="0.25">
      <c r="A44" s="85"/>
      <c r="B44" s="85"/>
      <c r="C44" s="85"/>
      <c r="D44" s="85"/>
      <c r="E44" s="85"/>
      <c r="F44" s="85"/>
      <c r="G44" s="85"/>
      <c r="H44" s="85"/>
      <c r="I44" s="85"/>
      <c r="J44" s="85"/>
      <c r="K44" s="85"/>
      <c r="L44" s="85"/>
      <c r="M44" s="85"/>
      <c r="N44" s="85"/>
      <c r="O44" s="85"/>
      <c r="P44" s="85"/>
      <c r="Q44" s="85"/>
      <c r="R44" s="85"/>
      <c r="S44" s="85"/>
      <c r="T44" s="85"/>
      <c r="U44" s="85"/>
      <c r="V44" s="85"/>
    </row>
    <row r="45" spans="1:22" x14ac:dyDescent="0.25">
      <c r="A45" s="85"/>
      <c r="B45" s="85"/>
      <c r="C45" s="85"/>
      <c r="D45" s="85"/>
      <c r="E45" s="85"/>
      <c r="F45" s="85"/>
      <c r="G45" s="85"/>
      <c r="H45" s="85"/>
      <c r="I45" s="85"/>
      <c r="J45" s="85"/>
      <c r="K45" s="85"/>
      <c r="L45" s="85"/>
      <c r="M45" s="85"/>
      <c r="N45" s="85"/>
      <c r="O45" s="85"/>
      <c r="P45" s="85"/>
      <c r="Q45" s="85"/>
      <c r="R45" s="85"/>
      <c r="S45" s="85"/>
      <c r="T45" s="85"/>
      <c r="U45" s="85"/>
      <c r="V45" s="85"/>
    </row>
    <row r="46" spans="1:22" x14ac:dyDescent="0.25">
      <c r="A46" s="85"/>
      <c r="B46" s="85"/>
      <c r="C46" s="85"/>
      <c r="D46" s="85"/>
      <c r="E46" s="85"/>
      <c r="F46" s="85"/>
      <c r="G46" s="85"/>
      <c r="H46" s="85"/>
      <c r="I46" s="85"/>
      <c r="J46" s="85"/>
      <c r="K46" s="85"/>
      <c r="L46" s="85"/>
      <c r="M46" s="85"/>
      <c r="N46" s="85"/>
      <c r="O46" s="85"/>
      <c r="P46" s="85"/>
      <c r="Q46" s="85"/>
      <c r="R46" s="85"/>
      <c r="S46" s="85"/>
      <c r="T46" s="85"/>
      <c r="U46" s="85"/>
      <c r="V46" s="85"/>
    </row>
    <row r="47" spans="1:22" x14ac:dyDescent="0.25">
      <c r="A47" s="85"/>
      <c r="B47" s="85"/>
      <c r="C47" s="85"/>
      <c r="D47" s="85"/>
      <c r="E47" s="85"/>
      <c r="F47" s="85"/>
      <c r="G47" s="85"/>
      <c r="H47" s="85"/>
      <c r="I47" s="85"/>
      <c r="J47" s="85"/>
      <c r="K47" s="85"/>
      <c r="L47" s="85"/>
      <c r="M47" s="85"/>
      <c r="N47" s="85"/>
      <c r="O47" s="85"/>
      <c r="P47" s="85"/>
      <c r="Q47" s="85"/>
      <c r="R47" s="85"/>
      <c r="S47" s="85"/>
      <c r="T47" s="85"/>
      <c r="U47" s="85"/>
      <c r="V47" s="85"/>
    </row>
    <row r="48" spans="1:22" x14ac:dyDescent="0.25">
      <c r="A48" s="85"/>
      <c r="B48" s="85"/>
      <c r="C48" s="85"/>
      <c r="D48" s="85"/>
      <c r="E48" s="85"/>
      <c r="F48" s="85"/>
      <c r="G48" s="85"/>
      <c r="H48" s="85"/>
      <c r="I48" s="85"/>
      <c r="J48" s="85"/>
      <c r="K48" s="85"/>
      <c r="L48" s="85"/>
      <c r="M48" s="85"/>
      <c r="N48" s="85"/>
      <c r="O48" s="85"/>
      <c r="P48" s="85"/>
      <c r="Q48" s="85"/>
      <c r="R48" s="85"/>
      <c r="S48" s="85"/>
      <c r="T48" s="85"/>
      <c r="U48" s="85"/>
      <c r="V48" s="85"/>
    </row>
    <row r="49" spans="1:22" x14ac:dyDescent="0.25">
      <c r="A49" s="85"/>
      <c r="B49" s="85"/>
      <c r="C49" s="85"/>
      <c r="D49" s="85"/>
      <c r="E49" s="85"/>
      <c r="F49" s="85"/>
      <c r="G49" s="85"/>
      <c r="H49" s="85"/>
      <c r="I49" s="85"/>
      <c r="J49" s="85"/>
      <c r="K49" s="85"/>
      <c r="L49" s="85"/>
      <c r="M49" s="85"/>
      <c r="N49" s="85"/>
      <c r="O49" s="85"/>
      <c r="P49" s="85"/>
      <c r="Q49" s="85"/>
      <c r="R49" s="85"/>
      <c r="S49" s="85"/>
      <c r="T49" s="85"/>
      <c r="U49" s="85"/>
      <c r="V49" s="85"/>
    </row>
    <row r="50" spans="1:22" x14ac:dyDescent="0.25">
      <c r="A50" s="85"/>
      <c r="B50" s="85"/>
      <c r="C50" s="85"/>
      <c r="D50" s="85"/>
      <c r="E50" s="85"/>
      <c r="F50" s="85"/>
      <c r="G50" s="85"/>
      <c r="H50" s="85"/>
      <c r="I50" s="85"/>
      <c r="J50" s="85"/>
      <c r="K50" s="85"/>
      <c r="L50" s="85"/>
      <c r="M50" s="85"/>
      <c r="N50" s="85"/>
      <c r="O50" s="85"/>
      <c r="P50" s="85"/>
      <c r="Q50" s="85"/>
      <c r="R50" s="85"/>
      <c r="S50" s="85"/>
      <c r="T50" s="85"/>
      <c r="U50" s="85"/>
      <c r="V50" s="85"/>
    </row>
    <row r="51" spans="1:22" x14ac:dyDescent="0.25">
      <c r="A51" s="85"/>
      <c r="B51" s="85"/>
      <c r="C51" s="85"/>
      <c r="D51" s="85"/>
      <c r="E51" s="85"/>
      <c r="F51" s="85"/>
      <c r="G51" s="85"/>
      <c r="H51" s="85"/>
      <c r="I51" s="85"/>
      <c r="J51" s="85"/>
      <c r="K51" s="85"/>
      <c r="L51" s="85"/>
      <c r="M51" s="85"/>
      <c r="N51" s="85"/>
      <c r="O51" s="85"/>
      <c r="P51" s="85"/>
      <c r="Q51" s="85"/>
      <c r="R51" s="85"/>
      <c r="S51" s="85"/>
      <c r="T51" s="85"/>
      <c r="U51" s="85"/>
      <c r="V51" s="85"/>
    </row>
    <row r="52" spans="1:22" x14ac:dyDescent="0.25">
      <c r="A52" s="85"/>
      <c r="B52" s="85"/>
      <c r="C52" s="85"/>
      <c r="D52" s="85"/>
      <c r="E52" s="85"/>
      <c r="F52" s="85"/>
      <c r="G52" s="85"/>
      <c r="H52" s="85"/>
      <c r="I52" s="85"/>
      <c r="J52" s="85"/>
      <c r="K52" s="85"/>
      <c r="L52" s="85"/>
      <c r="M52" s="85"/>
      <c r="N52" s="85"/>
      <c r="O52" s="85"/>
      <c r="P52" s="85"/>
      <c r="Q52" s="85"/>
      <c r="R52" s="85"/>
      <c r="S52" s="85"/>
      <c r="T52" s="85"/>
      <c r="U52" s="85"/>
      <c r="V52" s="85"/>
    </row>
    <row r="53" spans="1:22" x14ac:dyDescent="0.25">
      <c r="A53" s="85"/>
      <c r="B53" s="85"/>
      <c r="C53" s="85"/>
      <c r="D53" s="85"/>
      <c r="E53" s="85"/>
      <c r="F53" s="85"/>
      <c r="G53" s="85"/>
      <c r="H53" s="85"/>
      <c r="I53" s="85"/>
      <c r="J53" s="85"/>
      <c r="K53" s="85"/>
      <c r="L53" s="85"/>
      <c r="M53" s="85"/>
      <c r="N53" s="85"/>
      <c r="O53" s="85"/>
      <c r="P53" s="85"/>
      <c r="Q53" s="85"/>
      <c r="R53" s="85"/>
      <c r="S53" s="85"/>
      <c r="T53" s="85"/>
      <c r="U53" s="85"/>
      <c r="V53" s="85"/>
    </row>
    <row r="54" spans="1:22" x14ac:dyDescent="0.25">
      <c r="A54" s="85"/>
      <c r="B54" s="85"/>
      <c r="C54" s="85"/>
      <c r="D54" s="85"/>
      <c r="E54" s="85"/>
      <c r="F54" s="85"/>
      <c r="G54" s="85"/>
      <c r="H54" s="85"/>
      <c r="I54" s="85"/>
      <c r="J54" s="85"/>
      <c r="K54" s="85"/>
      <c r="L54" s="85"/>
      <c r="M54" s="85"/>
      <c r="N54" s="85"/>
      <c r="O54" s="85"/>
      <c r="P54" s="85"/>
      <c r="Q54" s="85"/>
      <c r="R54" s="85"/>
      <c r="S54" s="85"/>
      <c r="T54" s="85"/>
      <c r="U54" s="85"/>
      <c r="V54" s="85"/>
    </row>
    <row r="55" spans="1:22" x14ac:dyDescent="0.25">
      <c r="A55" s="85"/>
      <c r="B55" s="85"/>
      <c r="C55" s="85"/>
      <c r="D55" s="85"/>
      <c r="E55" s="85"/>
      <c r="F55" s="85"/>
      <c r="G55" s="85"/>
      <c r="H55" s="85"/>
      <c r="I55" s="85"/>
      <c r="J55" s="85"/>
      <c r="K55" s="85"/>
      <c r="L55" s="85"/>
      <c r="M55" s="85"/>
      <c r="N55" s="85"/>
      <c r="O55" s="85"/>
      <c r="P55" s="85"/>
      <c r="Q55" s="85"/>
      <c r="R55" s="85"/>
      <c r="S55" s="85"/>
      <c r="T55" s="85"/>
      <c r="U55" s="85"/>
      <c r="V55" s="85"/>
    </row>
    <row r="56" spans="1:22" x14ac:dyDescent="0.25">
      <c r="A56" s="85"/>
      <c r="B56" s="85"/>
      <c r="C56" s="85"/>
      <c r="D56" s="85"/>
      <c r="E56" s="85"/>
      <c r="F56" s="85"/>
      <c r="G56" s="85"/>
      <c r="H56" s="85"/>
      <c r="I56" s="85"/>
      <c r="J56" s="85"/>
      <c r="K56" s="85"/>
      <c r="L56" s="85"/>
      <c r="M56" s="85"/>
      <c r="N56" s="85"/>
      <c r="O56" s="85"/>
      <c r="P56" s="85"/>
      <c r="Q56" s="85"/>
      <c r="R56" s="85"/>
      <c r="S56" s="85"/>
      <c r="T56" s="85"/>
      <c r="U56" s="85"/>
      <c r="V56" s="85"/>
    </row>
    <row r="57" spans="1:22" x14ac:dyDescent="0.25">
      <c r="A57" s="85"/>
      <c r="B57" s="85"/>
      <c r="C57" s="85"/>
      <c r="D57" s="85"/>
      <c r="E57" s="85"/>
      <c r="F57" s="85"/>
      <c r="G57" s="85"/>
      <c r="H57" s="85"/>
      <c r="I57" s="85"/>
      <c r="J57" s="85"/>
      <c r="K57" s="85"/>
      <c r="L57" s="85"/>
      <c r="M57" s="85"/>
      <c r="N57" s="85"/>
      <c r="O57" s="85"/>
      <c r="P57" s="85"/>
      <c r="Q57" s="85"/>
      <c r="R57" s="85"/>
      <c r="S57" s="85"/>
      <c r="T57" s="85"/>
      <c r="U57" s="85"/>
      <c r="V57" s="85"/>
    </row>
    <row r="58" spans="1:22" x14ac:dyDescent="0.25">
      <c r="A58" s="85"/>
      <c r="B58" s="85"/>
      <c r="C58" s="85"/>
      <c r="D58" s="85"/>
      <c r="E58" s="85"/>
      <c r="F58" s="85"/>
      <c r="G58" s="85"/>
      <c r="H58" s="85"/>
      <c r="I58" s="85"/>
      <c r="J58" s="85"/>
      <c r="K58" s="85"/>
      <c r="L58" s="85"/>
      <c r="M58" s="85"/>
      <c r="N58" s="85"/>
      <c r="O58" s="85"/>
      <c r="P58" s="85"/>
      <c r="Q58" s="85"/>
      <c r="R58" s="85"/>
      <c r="S58" s="85"/>
      <c r="T58" s="85"/>
      <c r="U58" s="85"/>
      <c r="V58" s="85"/>
    </row>
    <row r="59" spans="1:22" x14ac:dyDescent="0.25">
      <c r="A59" s="85"/>
      <c r="B59" s="85"/>
      <c r="C59" s="85"/>
      <c r="D59" s="85"/>
      <c r="E59" s="85"/>
      <c r="F59" s="85"/>
      <c r="G59" s="85"/>
      <c r="H59" s="85"/>
      <c r="I59" s="85"/>
      <c r="J59" s="85"/>
      <c r="K59" s="85"/>
      <c r="L59" s="85"/>
      <c r="M59" s="85"/>
      <c r="N59" s="85"/>
      <c r="O59" s="85"/>
      <c r="P59" s="85"/>
      <c r="Q59" s="85"/>
      <c r="R59" s="85"/>
      <c r="S59" s="85"/>
      <c r="T59" s="85"/>
      <c r="U59" s="85"/>
      <c r="V59" s="85"/>
    </row>
    <row r="60" spans="1:22" x14ac:dyDescent="0.25">
      <c r="A60" s="85"/>
      <c r="B60" s="85"/>
      <c r="C60" s="85"/>
      <c r="D60" s="85"/>
      <c r="E60" s="85"/>
      <c r="F60" s="85"/>
      <c r="G60" s="85"/>
      <c r="H60" s="85"/>
      <c r="I60" s="85"/>
      <c r="J60" s="85"/>
      <c r="K60" s="85"/>
      <c r="L60" s="85"/>
      <c r="M60" s="85"/>
      <c r="N60" s="85"/>
      <c r="O60" s="85"/>
      <c r="P60" s="85"/>
      <c r="Q60" s="85"/>
      <c r="R60" s="85"/>
      <c r="S60" s="85"/>
      <c r="T60" s="85"/>
      <c r="U60" s="85"/>
      <c r="V60" s="85"/>
    </row>
    <row r="61" spans="1:22" x14ac:dyDescent="0.25">
      <c r="A61" s="85"/>
      <c r="B61" s="85"/>
      <c r="C61" s="85"/>
      <c r="D61" s="85"/>
      <c r="E61" s="85"/>
      <c r="F61" s="85"/>
      <c r="G61" s="85"/>
      <c r="H61" s="85"/>
      <c r="I61" s="85"/>
      <c r="J61" s="85"/>
      <c r="K61" s="85"/>
      <c r="L61" s="85"/>
      <c r="M61" s="85"/>
      <c r="N61" s="85"/>
      <c r="O61" s="85"/>
      <c r="P61" s="85"/>
      <c r="Q61" s="85"/>
      <c r="R61" s="85"/>
      <c r="S61" s="85"/>
      <c r="T61" s="85"/>
      <c r="U61" s="85"/>
      <c r="V61" s="85"/>
    </row>
    <row r="62" spans="1:22" x14ac:dyDescent="0.25">
      <c r="A62" s="85"/>
      <c r="B62" s="85"/>
      <c r="C62" s="85"/>
      <c r="D62" s="85"/>
      <c r="E62" s="85"/>
      <c r="F62" s="85"/>
      <c r="G62" s="85"/>
      <c r="H62" s="85"/>
      <c r="I62" s="85"/>
      <c r="J62" s="85"/>
      <c r="K62" s="85"/>
      <c r="L62" s="85"/>
      <c r="M62" s="85"/>
      <c r="N62" s="85"/>
      <c r="O62" s="85"/>
      <c r="P62" s="85"/>
      <c r="Q62" s="85"/>
      <c r="R62" s="85"/>
      <c r="S62" s="85"/>
      <c r="T62" s="85"/>
      <c r="U62" s="85"/>
      <c r="V62" s="85"/>
    </row>
    <row r="63" spans="1:22" x14ac:dyDescent="0.25">
      <c r="A63" s="85"/>
      <c r="B63" s="85"/>
      <c r="C63" s="85"/>
      <c r="D63" s="85"/>
      <c r="E63" s="85"/>
      <c r="F63" s="85"/>
      <c r="G63" s="85"/>
      <c r="H63" s="85"/>
      <c r="I63" s="85"/>
      <c r="J63" s="85"/>
      <c r="K63" s="85"/>
      <c r="L63" s="85"/>
      <c r="M63" s="85"/>
      <c r="N63" s="85"/>
      <c r="O63" s="85"/>
      <c r="P63" s="85"/>
      <c r="Q63" s="85"/>
      <c r="R63" s="85"/>
      <c r="S63" s="85"/>
      <c r="T63" s="85"/>
      <c r="U63" s="85"/>
      <c r="V63" s="85"/>
    </row>
    <row r="64" spans="1:22" x14ac:dyDescent="0.25">
      <c r="A64" s="85"/>
      <c r="B64" s="85"/>
      <c r="C64" s="85"/>
      <c r="D64" s="85"/>
      <c r="E64" s="85"/>
      <c r="F64" s="85"/>
      <c r="G64" s="85"/>
      <c r="H64" s="85"/>
      <c r="I64" s="85"/>
      <c r="J64" s="85"/>
      <c r="K64" s="85"/>
      <c r="L64" s="85"/>
      <c r="M64" s="85"/>
      <c r="N64" s="85"/>
      <c r="O64" s="85"/>
      <c r="P64" s="85"/>
      <c r="Q64" s="85"/>
      <c r="R64" s="85"/>
      <c r="S64" s="85"/>
      <c r="T64" s="85"/>
      <c r="U64" s="85"/>
      <c r="V64" s="85"/>
    </row>
    <row r="65" spans="1:22" x14ac:dyDescent="0.25">
      <c r="A65" s="85"/>
      <c r="B65" s="85"/>
      <c r="C65" s="85"/>
      <c r="D65" s="85"/>
      <c r="E65" s="85"/>
      <c r="F65" s="85"/>
      <c r="G65" s="85"/>
      <c r="H65" s="85"/>
      <c r="I65" s="85"/>
      <c r="J65" s="85"/>
      <c r="K65" s="85"/>
      <c r="L65" s="85"/>
      <c r="M65" s="85"/>
      <c r="N65" s="85"/>
      <c r="O65" s="85"/>
      <c r="P65" s="85"/>
      <c r="Q65" s="85"/>
      <c r="R65" s="85"/>
      <c r="S65" s="85"/>
      <c r="T65" s="85"/>
      <c r="U65" s="85"/>
      <c r="V65" s="85"/>
    </row>
    <row r="66" spans="1:22" x14ac:dyDescent="0.25">
      <c r="A66" s="85"/>
      <c r="B66" s="85"/>
      <c r="C66" s="85"/>
      <c r="D66" s="85"/>
      <c r="E66" s="85"/>
      <c r="F66" s="85"/>
      <c r="G66" s="85"/>
      <c r="H66" s="85"/>
      <c r="I66" s="85"/>
      <c r="J66" s="85"/>
      <c r="K66" s="85"/>
      <c r="L66" s="85"/>
      <c r="M66" s="85"/>
      <c r="N66" s="85"/>
      <c r="O66" s="85"/>
      <c r="P66" s="85"/>
      <c r="Q66" s="85"/>
      <c r="R66" s="85"/>
      <c r="S66" s="85"/>
      <c r="T66" s="85"/>
      <c r="U66" s="85"/>
      <c r="V66" s="85"/>
    </row>
    <row r="67" spans="1:22" x14ac:dyDescent="0.25">
      <c r="A67" s="85"/>
      <c r="B67" s="85"/>
      <c r="C67" s="85"/>
      <c r="D67" s="85"/>
      <c r="E67" s="85"/>
      <c r="F67" s="85"/>
      <c r="G67" s="85"/>
      <c r="H67" s="85"/>
      <c r="I67" s="85"/>
      <c r="J67" s="85"/>
      <c r="K67" s="85"/>
      <c r="L67" s="85"/>
      <c r="M67" s="85"/>
      <c r="N67" s="85"/>
      <c r="O67" s="85"/>
      <c r="P67" s="85"/>
      <c r="Q67" s="85"/>
      <c r="R67" s="85"/>
      <c r="S67" s="85"/>
      <c r="T67" s="85"/>
      <c r="U67" s="85"/>
      <c r="V67" s="85"/>
    </row>
    <row r="68" spans="1:22" x14ac:dyDescent="0.25">
      <c r="A68" s="85"/>
      <c r="B68" s="85"/>
      <c r="C68" s="85"/>
      <c r="D68" s="85"/>
      <c r="E68" s="85"/>
      <c r="F68" s="85"/>
      <c r="G68" s="85"/>
      <c r="H68" s="85"/>
      <c r="I68" s="85"/>
      <c r="J68" s="85"/>
      <c r="K68" s="85"/>
      <c r="L68" s="85"/>
      <c r="M68" s="85"/>
      <c r="N68" s="85"/>
      <c r="O68" s="85"/>
      <c r="P68" s="85"/>
      <c r="Q68" s="85"/>
      <c r="R68" s="85"/>
      <c r="S68" s="85"/>
      <c r="T68" s="85"/>
      <c r="U68" s="85"/>
      <c r="V68" s="85"/>
    </row>
    <row r="69" spans="1:22" x14ac:dyDescent="0.25">
      <c r="A69" s="85"/>
      <c r="B69" s="85"/>
      <c r="C69" s="85"/>
      <c r="D69" s="85"/>
      <c r="E69" s="85"/>
      <c r="F69" s="85"/>
      <c r="G69" s="85"/>
      <c r="H69" s="85"/>
      <c r="I69" s="85"/>
      <c r="J69" s="85"/>
      <c r="K69" s="85"/>
      <c r="L69" s="85"/>
      <c r="M69" s="85"/>
      <c r="N69" s="85"/>
      <c r="O69" s="85"/>
      <c r="P69" s="85"/>
      <c r="Q69" s="85"/>
      <c r="R69" s="85"/>
      <c r="S69" s="85"/>
      <c r="T69" s="85"/>
      <c r="U69" s="85"/>
      <c r="V69" s="85"/>
    </row>
    <row r="70" spans="1:22" x14ac:dyDescent="0.25">
      <c r="A70" s="85"/>
      <c r="B70" s="85"/>
      <c r="C70" s="85"/>
      <c r="D70" s="85"/>
      <c r="E70" s="85"/>
      <c r="F70" s="85"/>
      <c r="G70" s="85"/>
      <c r="H70" s="85"/>
      <c r="I70" s="85"/>
      <c r="J70" s="85"/>
      <c r="K70" s="85"/>
      <c r="L70" s="85"/>
      <c r="M70" s="85"/>
      <c r="N70" s="85"/>
      <c r="O70" s="85"/>
      <c r="P70" s="85"/>
      <c r="Q70" s="85"/>
      <c r="R70" s="85"/>
      <c r="S70" s="85"/>
      <c r="T70" s="85"/>
      <c r="U70" s="85"/>
      <c r="V70" s="85"/>
    </row>
    <row r="71" spans="1:22" x14ac:dyDescent="0.25">
      <c r="A71" s="85"/>
      <c r="B71" s="85"/>
      <c r="C71" s="85"/>
      <c r="D71" s="85"/>
      <c r="E71" s="85"/>
      <c r="F71" s="85"/>
      <c r="G71" s="85"/>
      <c r="H71" s="85"/>
      <c r="I71" s="85"/>
      <c r="J71" s="85"/>
      <c r="K71" s="85"/>
      <c r="L71" s="85"/>
      <c r="M71" s="85"/>
      <c r="N71" s="85"/>
      <c r="O71" s="85"/>
      <c r="P71" s="85"/>
      <c r="Q71" s="85"/>
      <c r="R71" s="85"/>
      <c r="S71" s="85"/>
      <c r="T71" s="85"/>
      <c r="U71" s="85"/>
      <c r="V71" s="85"/>
    </row>
    <row r="72" spans="1:22" x14ac:dyDescent="0.25">
      <c r="A72" s="85"/>
      <c r="B72" s="85"/>
      <c r="C72" s="85"/>
      <c r="D72" s="85"/>
      <c r="E72" s="85"/>
      <c r="F72" s="85"/>
      <c r="G72" s="85"/>
      <c r="H72" s="85"/>
      <c r="I72" s="85"/>
      <c r="J72" s="85"/>
      <c r="K72" s="85"/>
      <c r="L72" s="85"/>
      <c r="M72" s="85"/>
      <c r="N72" s="85"/>
      <c r="O72" s="85"/>
      <c r="P72" s="85"/>
      <c r="Q72" s="85"/>
      <c r="R72" s="85"/>
      <c r="S72" s="85"/>
      <c r="T72" s="85"/>
      <c r="U72" s="85"/>
      <c r="V72" s="85"/>
    </row>
    <row r="73" spans="1:22" x14ac:dyDescent="0.25">
      <c r="A73" s="85"/>
      <c r="B73" s="85"/>
      <c r="C73" s="85"/>
      <c r="D73" s="85"/>
      <c r="E73" s="85"/>
      <c r="F73" s="85"/>
      <c r="G73" s="85"/>
      <c r="H73" s="85"/>
      <c r="I73" s="85"/>
      <c r="J73" s="85"/>
      <c r="K73" s="85"/>
      <c r="L73" s="85"/>
      <c r="M73" s="85"/>
      <c r="N73" s="85"/>
      <c r="O73" s="85"/>
      <c r="P73" s="85"/>
      <c r="Q73" s="85"/>
      <c r="R73" s="85"/>
      <c r="S73" s="85"/>
      <c r="T73" s="85"/>
      <c r="U73" s="85"/>
      <c r="V73" s="85"/>
    </row>
    <row r="74" spans="1:22" x14ac:dyDescent="0.25">
      <c r="A74" s="85"/>
      <c r="B74" s="85"/>
      <c r="C74" s="85"/>
      <c r="D74" s="85"/>
      <c r="E74" s="85"/>
      <c r="F74" s="85"/>
      <c r="G74" s="85"/>
      <c r="H74" s="85"/>
      <c r="I74" s="85"/>
      <c r="J74" s="85"/>
      <c r="K74" s="85"/>
      <c r="L74" s="85"/>
      <c r="M74" s="85"/>
      <c r="N74" s="85"/>
      <c r="O74" s="85"/>
      <c r="P74" s="85"/>
      <c r="Q74" s="85"/>
      <c r="R74" s="85"/>
      <c r="S74" s="85"/>
      <c r="T74" s="85"/>
      <c r="U74" s="85"/>
      <c r="V74" s="85"/>
    </row>
    <row r="75" spans="1:22" x14ac:dyDescent="0.25">
      <c r="A75" s="85"/>
      <c r="B75" s="85"/>
      <c r="C75" s="85"/>
      <c r="D75" s="85"/>
      <c r="E75" s="85"/>
      <c r="F75" s="85"/>
      <c r="G75" s="85"/>
      <c r="H75" s="85"/>
      <c r="I75" s="85"/>
      <c r="J75" s="85"/>
      <c r="K75" s="85"/>
      <c r="L75" s="85"/>
      <c r="M75" s="85"/>
      <c r="N75" s="85"/>
      <c r="O75" s="85"/>
      <c r="P75" s="85"/>
      <c r="Q75" s="85"/>
      <c r="R75" s="85"/>
      <c r="S75" s="85"/>
      <c r="T75" s="85"/>
      <c r="U75" s="85"/>
      <c r="V75" s="85"/>
    </row>
    <row r="76" spans="1:22" x14ac:dyDescent="0.25">
      <c r="A76" s="85"/>
      <c r="B76" s="85"/>
      <c r="C76" s="85"/>
      <c r="D76" s="85"/>
      <c r="E76" s="85"/>
      <c r="F76" s="85"/>
      <c r="G76" s="85"/>
      <c r="H76" s="85"/>
      <c r="I76" s="85"/>
      <c r="J76" s="85"/>
      <c r="K76" s="85"/>
      <c r="L76" s="85"/>
      <c r="M76" s="85"/>
      <c r="N76" s="85"/>
      <c r="O76" s="85"/>
      <c r="P76" s="85"/>
      <c r="Q76" s="85"/>
      <c r="R76" s="85"/>
      <c r="S76" s="85"/>
      <c r="T76" s="85"/>
      <c r="U76" s="85"/>
      <c r="V76" s="85"/>
    </row>
    <row r="77" spans="1:22" x14ac:dyDescent="0.25">
      <c r="A77" s="85"/>
      <c r="B77" s="85"/>
      <c r="C77" s="85"/>
      <c r="D77" s="85"/>
      <c r="E77" s="85"/>
      <c r="F77" s="85"/>
      <c r="G77" s="85"/>
      <c r="H77" s="85"/>
      <c r="I77" s="85"/>
      <c r="J77" s="85"/>
      <c r="K77" s="85"/>
      <c r="L77" s="85"/>
      <c r="M77" s="85"/>
      <c r="N77" s="85"/>
      <c r="O77" s="85"/>
      <c r="P77" s="85"/>
      <c r="Q77" s="85"/>
      <c r="R77" s="85"/>
      <c r="S77" s="85"/>
      <c r="T77" s="85"/>
      <c r="U77" s="85"/>
      <c r="V77" s="85"/>
    </row>
    <row r="78" spans="1:22" x14ac:dyDescent="0.25">
      <c r="A78" s="85"/>
      <c r="B78" s="85"/>
      <c r="C78" s="85"/>
      <c r="D78" s="85"/>
      <c r="E78" s="85"/>
      <c r="F78" s="85"/>
      <c r="G78" s="85"/>
      <c r="H78" s="85"/>
      <c r="I78" s="85"/>
      <c r="J78" s="85"/>
      <c r="K78" s="85"/>
      <c r="L78" s="85"/>
      <c r="M78" s="85"/>
      <c r="N78" s="85"/>
      <c r="O78" s="85"/>
      <c r="P78" s="85"/>
      <c r="Q78" s="85"/>
      <c r="R78" s="85"/>
      <c r="S78" s="85"/>
      <c r="T78" s="85"/>
      <c r="U78" s="85"/>
      <c r="V78" s="85"/>
    </row>
    <row r="79" spans="1:22" x14ac:dyDescent="0.25">
      <c r="A79" s="85"/>
      <c r="B79" s="85"/>
      <c r="C79" s="85"/>
      <c r="D79" s="85"/>
      <c r="E79" s="85"/>
      <c r="F79" s="85"/>
      <c r="G79" s="85"/>
      <c r="H79" s="85"/>
      <c r="I79" s="85"/>
      <c r="J79" s="85"/>
      <c r="K79" s="85"/>
      <c r="L79" s="85"/>
      <c r="M79" s="85"/>
      <c r="N79" s="85"/>
      <c r="O79" s="85"/>
      <c r="P79" s="85"/>
      <c r="Q79" s="85"/>
      <c r="R79" s="85"/>
      <c r="S79" s="85"/>
      <c r="T79" s="85"/>
      <c r="U79" s="85"/>
      <c r="V79" s="85"/>
    </row>
    <row r="80" spans="1:22" x14ac:dyDescent="0.25">
      <c r="A80" s="85"/>
      <c r="B80" s="85"/>
      <c r="C80" s="85"/>
      <c r="D80" s="85"/>
      <c r="E80" s="85"/>
      <c r="F80" s="85"/>
      <c r="G80" s="85"/>
      <c r="H80" s="85"/>
      <c r="I80" s="85"/>
      <c r="J80" s="85"/>
      <c r="K80" s="85"/>
      <c r="L80" s="85"/>
      <c r="M80" s="85"/>
      <c r="N80" s="85"/>
      <c r="O80" s="85"/>
      <c r="P80" s="85"/>
      <c r="Q80" s="85"/>
      <c r="R80" s="85"/>
      <c r="S80" s="85"/>
      <c r="T80" s="85"/>
      <c r="U80" s="85"/>
      <c r="V80" s="85"/>
    </row>
    <row r="81" spans="1:22" x14ac:dyDescent="0.25">
      <c r="A81" s="85"/>
      <c r="B81" s="85"/>
      <c r="C81" s="85"/>
      <c r="D81" s="85"/>
      <c r="E81" s="85"/>
      <c r="F81" s="85"/>
      <c r="G81" s="85"/>
      <c r="H81" s="85"/>
      <c r="I81" s="85"/>
      <c r="J81" s="85"/>
      <c r="K81" s="85"/>
      <c r="L81" s="85"/>
      <c r="M81" s="85"/>
      <c r="N81" s="85"/>
      <c r="O81" s="85"/>
      <c r="P81" s="85"/>
      <c r="Q81" s="85"/>
      <c r="R81" s="85"/>
      <c r="S81" s="85"/>
      <c r="T81" s="85"/>
      <c r="U81" s="85"/>
      <c r="V81" s="85"/>
    </row>
    <row r="82" spans="1:22" x14ac:dyDescent="0.25">
      <c r="A82" s="85"/>
      <c r="B82" s="85"/>
      <c r="C82" s="85"/>
      <c r="D82" s="85"/>
      <c r="E82" s="85"/>
      <c r="F82" s="85"/>
      <c r="G82" s="85"/>
      <c r="H82" s="85"/>
      <c r="I82" s="85"/>
      <c r="J82" s="85"/>
      <c r="K82" s="85"/>
      <c r="L82" s="85"/>
      <c r="M82" s="85"/>
      <c r="N82" s="85"/>
      <c r="O82" s="85"/>
      <c r="P82" s="85"/>
      <c r="Q82" s="85"/>
      <c r="R82" s="85"/>
      <c r="S82" s="85"/>
      <c r="T82" s="85"/>
      <c r="U82" s="85"/>
      <c r="V82" s="85"/>
    </row>
    <row r="83" spans="1:22" x14ac:dyDescent="0.25">
      <c r="A83" s="85"/>
      <c r="B83" s="85"/>
      <c r="C83" s="85"/>
      <c r="D83" s="85"/>
      <c r="E83" s="85"/>
      <c r="F83" s="85"/>
      <c r="G83" s="85"/>
      <c r="H83" s="85"/>
      <c r="I83" s="85"/>
      <c r="J83" s="85"/>
      <c r="K83" s="85"/>
      <c r="L83" s="85"/>
      <c r="M83" s="85"/>
      <c r="N83" s="85"/>
      <c r="O83" s="85"/>
      <c r="P83" s="85"/>
      <c r="Q83" s="85"/>
      <c r="R83" s="85"/>
      <c r="S83" s="85"/>
      <c r="T83" s="85"/>
      <c r="U83" s="85"/>
      <c r="V83" s="85"/>
    </row>
    <row r="84" spans="1:22" x14ac:dyDescent="0.25">
      <c r="A84" s="85"/>
      <c r="B84" s="85"/>
      <c r="C84" s="85"/>
      <c r="D84" s="85"/>
      <c r="E84" s="85"/>
      <c r="F84" s="85"/>
      <c r="G84" s="85"/>
      <c r="H84" s="85"/>
      <c r="I84" s="85"/>
      <c r="J84" s="85"/>
      <c r="K84" s="85"/>
      <c r="L84" s="85"/>
      <c r="M84" s="85"/>
      <c r="N84" s="85"/>
      <c r="O84" s="85"/>
      <c r="P84" s="85"/>
      <c r="Q84" s="85"/>
      <c r="R84" s="85"/>
      <c r="S84" s="85"/>
      <c r="T84" s="85"/>
      <c r="U84" s="85"/>
      <c r="V84" s="85"/>
    </row>
    <row r="85" spans="1:22" x14ac:dyDescent="0.25">
      <c r="A85" s="85"/>
      <c r="B85" s="85"/>
      <c r="C85" s="85"/>
      <c r="D85" s="85"/>
      <c r="E85" s="85"/>
      <c r="F85" s="85"/>
      <c r="G85" s="85"/>
      <c r="H85" s="85"/>
      <c r="I85" s="85"/>
      <c r="J85" s="85"/>
      <c r="K85" s="85"/>
      <c r="L85" s="85"/>
      <c r="M85" s="85"/>
      <c r="N85" s="85"/>
      <c r="O85" s="85"/>
      <c r="P85" s="85"/>
      <c r="Q85" s="85"/>
      <c r="R85" s="85"/>
      <c r="S85" s="85"/>
      <c r="T85" s="85"/>
      <c r="U85" s="85"/>
      <c r="V85" s="85"/>
    </row>
    <row r="86" spans="1:22" x14ac:dyDescent="0.25">
      <c r="A86" s="85"/>
      <c r="B86" s="85"/>
      <c r="C86" s="85"/>
      <c r="D86" s="85"/>
      <c r="E86" s="85"/>
      <c r="F86" s="85"/>
      <c r="G86" s="85"/>
      <c r="H86" s="85"/>
      <c r="I86" s="85"/>
      <c r="J86" s="85"/>
      <c r="K86" s="85"/>
      <c r="L86" s="85"/>
      <c r="M86" s="85"/>
      <c r="N86" s="85"/>
      <c r="O86" s="85"/>
      <c r="P86" s="85"/>
      <c r="Q86" s="85"/>
      <c r="R86" s="85"/>
      <c r="S86" s="85"/>
      <c r="T86" s="85"/>
      <c r="U86" s="85"/>
      <c r="V86" s="85"/>
    </row>
    <row r="87" spans="1:22" x14ac:dyDescent="0.25">
      <c r="A87" s="85"/>
      <c r="B87" s="85"/>
      <c r="C87" s="85"/>
      <c r="D87" s="85"/>
      <c r="E87" s="85"/>
      <c r="F87" s="85"/>
      <c r="G87" s="85"/>
      <c r="H87" s="85"/>
      <c r="I87" s="85"/>
      <c r="J87" s="85"/>
      <c r="K87" s="85"/>
      <c r="L87" s="85"/>
      <c r="M87" s="85"/>
      <c r="N87" s="85"/>
      <c r="O87" s="85"/>
      <c r="P87" s="85"/>
      <c r="Q87" s="85"/>
      <c r="R87" s="85"/>
      <c r="S87" s="85"/>
      <c r="T87" s="85"/>
      <c r="U87" s="85"/>
      <c r="V87" s="85"/>
    </row>
    <row r="88" spans="1:22" x14ac:dyDescent="0.25">
      <c r="A88" s="85"/>
      <c r="B88" s="85"/>
      <c r="C88" s="85"/>
      <c r="D88" s="85"/>
      <c r="E88" s="85"/>
      <c r="F88" s="85"/>
      <c r="G88" s="85"/>
      <c r="H88" s="85"/>
      <c r="I88" s="85"/>
      <c r="J88" s="85"/>
      <c r="K88" s="85"/>
      <c r="L88" s="85"/>
      <c r="M88" s="85"/>
      <c r="N88" s="85"/>
      <c r="O88" s="85"/>
      <c r="P88" s="85"/>
      <c r="Q88" s="85"/>
      <c r="R88" s="85"/>
      <c r="S88" s="85"/>
      <c r="T88" s="85"/>
      <c r="U88" s="85"/>
      <c r="V88" s="85"/>
    </row>
    <row r="89" spans="1:22" x14ac:dyDescent="0.25">
      <c r="A89" s="85"/>
      <c r="B89" s="85"/>
      <c r="C89" s="85"/>
      <c r="D89" s="85"/>
      <c r="E89" s="85"/>
      <c r="F89" s="85"/>
      <c r="G89" s="85"/>
      <c r="H89" s="85"/>
      <c r="I89" s="85"/>
      <c r="J89" s="85"/>
      <c r="K89" s="85"/>
      <c r="L89" s="85"/>
      <c r="M89" s="85"/>
      <c r="N89" s="85"/>
      <c r="O89" s="85"/>
      <c r="P89" s="85"/>
      <c r="Q89" s="85"/>
      <c r="R89" s="85"/>
      <c r="S89" s="85"/>
      <c r="T89" s="85"/>
      <c r="U89" s="85"/>
      <c r="V89" s="85"/>
    </row>
    <row r="90" spans="1:22" x14ac:dyDescent="0.25">
      <c r="A90" s="85"/>
      <c r="B90" s="85"/>
      <c r="C90" s="85"/>
      <c r="D90" s="85"/>
      <c r="E90" s="85"/>
      <c r="F90" s="85"/>
      <c r="G90" s="85"/>
      <c r="H90" s="85"/>
      <c r="I90" s="85"/>
      <c r="J90" s="85"/>
      <c r="K90" s="85"/>
      <c r="L90" s="85"/>
      <c r="M90" s="85"/>
      <c r="N90" s="85"/>
      <c r="O90" s="85"/>
      <c r="P90" s="85"/>
      <c r="Q90" s="85"/>
      <c r="R90" s="85"/>
      <c r="S90" s="85"/>
      <c r="T90" s="85"/>
      <c r="U90" s="85"/>
      <c r="V90" s="85"/>
    </row>
    <row r="91" spans="1:22" x14ac:dyDescent="0.25">
      <c r="A91" s="85"/>
      <c r="B91" s="85"/>
      <c r="C91" s="85"/>
      <c r="D91" s="85"/>
      <c r="E91" s="85"/>
      <c r="F91" s="85"/>
      <c r="G91" s="85"/>
      <c r="H91" s="85"/>
      <c r="I91" s="85"/>
      <c r="J91" s="85"/>
      <c r="K91" s="85"/>
      <c r="L91" s="85"/>
      <c r="M91" s="85"/>
      <c r="N91" s="85"/>
      <c r="O91" s="85"/>
      <c r="P91" s="85"/>
      <c r="Q91" s="85"/>
      <c r="R91" s="85"/>
      <c r="S91" s="85"/>
      <c r="T91" s="85"/>
      <c r="U91" s="85"/>
      <c r="V91" s="85"/>
    </row>
    <row r="92" spans="1:22" x14ac:dyDescent="0.25">
      <c r="A92" s="85"/>
      <c r="B92" s="85"/>
      <c r="C92" s="85"/>
      <c r="D92" s="85"/>
      <c r="E92" s="85"/>
      <c r="F92" s="85"/>
      <c r="G92" s="85"/>
      <c r="H92" s="85"/>
      <c r="I92" s="85"/>
      <c r="J92" s="85"/>
      <c r="K92" s="85"/>
      <c r="L92" s="85"/>
      <c r="M92" s="85"/>
      <c r="N92" s="85"/>
      <c r="O92" s="85"/>
      <c r="P92" s="85"/>
      <c r="Q92" s="85"/>
      <c r="R92" s="85"/>
      <c r="S92" s="85"/>
      <c r="T92" s="85"/>
      <c r="U92" s="85"/>
      <c r="V92" s="85"/>
    </row>
    <row r="93" spans="1:22" x14ac:dyDescent="0.25">
      <c r="A93" s="85"/>
      <c r="B93" s="85"/>
      <c r="C93" s="85"/>
      <c r="D93" s="85"/>
      <c r="E93" s="85"/>
      <c r="F93" s="85"/>
      <c r="G93" s="85"/>
      <c r="H93" s="85"/>
      <c r="I93" s="85"/>
      <c r="J93" s="85"/>
      <c r="K93" s="85"/>
      <c r="L93" s="85"/>
      <c r="M93" s="85"/>
      <c r="N93" s="85"/>
      <c r="O93" s="85"/>
      <c r="P93" s="85"/>
      <c r="Q93" s="85"/>
      <c r="R93" s="85"/>
      <c r="S93" s="85"/>
      <c r="T93" s="85"/>
      <c r="U93" s="85"/>
      <c r="V93" s="85"/>
    </row>
    <row r="94" spans="1:22" x14ac:dyDescent="0.25">
      <c r="A94" s="85"/>
      <c r="B94" s="85"/>
      <c r="C94" s="85"/>
      <c r="D94" s="85"/>
      <c r="E94" s="85"/>
      <c r="F94" s="85"/>
      <c r="G94" s="85"/>
      <c r="H94" s="85"/>
      <c r="I94" s="85"/>
      <c r="J94" s="85"/>
      <c r="K94" s="85"/>
      <c r="L94" s="85"/>
      <c r="M94" s="85"/>
      <c r="N94" s="85"/>
      <c r="O94" s="85"/>
      <c r="P94" s="85"/>
      <c r="Q94" s="85"/>
      <c r="R94" s="85"/>
      <c r="S94" s="85"/>
      <c r="T94" s="85"/>
      <c r="U94" s="85"/>
      <c r="V94" s="85"/>
    </row>
    <row r="95" spans="1:22" x14ac:dyDescent="0.25">
      <c r="A95" s="85"/>
      <c r="B95" s="85"/>
      <c r="C95" s="85"/>
      <c r="D95" s="85"/>
      <c r="E95" s="85"/>
      <c r="F95" s="85"/>
      <c r="G95" s="85"/>
      <c r="H95" s="85"/>
      <c r="I95" s="85"/>
      <c r="J95" s="85"/>
      <c r="K95" s="85"/>
      <c r="L95" s="85"/>
      <c r="M95" s="85"/>
      <c r="N95" s="85"/>
      <c r="O95" s="85"/>
      <c r="P95" s="85"/>
      <c r="Q95" s="85"/>
      <c r="R95" s="85"/>
      <c r="S95" s="85"/>
      <c r="T95" s="85"/>
      <c r="U95" s="85"/>
      <c r="V95" s="85"/>
    </row>
    <row r="96" spans="1:22" x14ac:dyDescent="0.25">
      <c r="A96" s="85"/>
      <c r="B96" s="85"/>
      <c r="C96" s="85"/>
      <c r="D96" s="85"/>
      <c r="E96" s="85"/>
      <c r="F96" s="85"/>
      <c r="G96" s="85"/>
      <c r="H96" s="85"/>
      <c r="I96" s="85"/>
      <c r="J96" s="85"/>
      <c r="K96" s="85"/>
      <c r="L96" s="85"/>
      <c r="M96" s="85"/>
      <c r="N96" s="85"/>
      <c r="O96" s="85"/>
      <c r="P96" s="85"/>
      <c r="Q96" s="85"/>
      <c r="R96" s="85"/>
      <c r="S96" s="85"/>
      <c r="T96" s="85"/>
      <c r="U96" s="85"/>
      <c r="V96" s="85"/>
    </row>
    <row r="97" spans="1:22" x14ac:dyDescent="0.25">
      <c r="A97" s="85"/>
      <c r="B97" s="85"/>
      <c r="C97" s="85"/>
      <c r="D97" s="85"/>
      <c r="E97" s="85"/>
      <c r="F97" s="85"/>
      <c r="G97" s="85"/>
      <c r="H97" s="85"/>
      <c r="I97" s="85"/>
      <c r="J97" s="85"/>
      <c r="K97" s="85"/>
      <c r="L97" s="85"/>
      <c r="M97" s="85"/>
      <c r="N97" s="85"/>
      <c r="O97" s="85"/>
      <c r="P97" s="85"/>
      <c r="Q97" s="85"/>
      <c r="R97" s="85"/>
      <c r="S97" s="85"/>
      <c r="T97" s="85"/>
      <c r="U97" s="85"/>
      <c r="V97" s="85"/>
    </row>
    <row r="98" spans="1:22" x14ac:dyDescent="0.25">
      <c r="A98" s="85"/>
      <c r="B98" s="85"/>
      <c r="C98" s="85"/>
      <c r="D98" s="85"/>
      <c r="E98" s="85"/>
      <c r="F98" s="85"/>
      <c r="G98" s="85"/>
      <c r="H98" s="85"/>
      <c r="I98" s="85"/>
      <c r="J98" s="85"/>
      <c r="K98" s="85"/>
      <c r="L98" s="85"/>
      <c r="M98" s="85"/>
      <c r="N98" s="85"/>
      <c r="O98" s="85"/>
      <c r="P98" s="85"/>
      <c r="Q98" s="85"/>
      <c r="R98" s="85"/>
      <c r="S98" s="85"/>
      <c r="T98" s="85"/>
      <c r="U98" s="85"/>
      <c r="V98" s="85"/>
    </row>
    <row r="99" spans="1:22" x14ac:dyDescent="0.25">
      <c r="A99" s="85"/>
      <c r="B99" s="85"/>
      <c r="C99" s="85"/>
      <c r="D99" s="85"/>
      <c r="E99" s="85"/>
      <c r="F99" s="85"/>
      <c r="G99" s="85"/>
      <c r="H99" s="85"/>
      <c r="I99" s="85"/>
      <c r="J99" s="85"/>
      <c r="K99" s="85"/>
      <c r="L99" s="85"/>
      <c r="M99" s="85"/>
      <c r="N99" s="85"/>
      <c r="O99" s="85"/>
      <c r="P99" s="85"/>
      <c r="Q99" s="85"/>
      <c r="R99" s="85"/>
      <c r="S99" s="85"/>
      <c r="T99" s="85"/>
      <c r="U99" s="85"/>
      <c r="V99" s="85"/>
    </row>
    <row r="100" spans="1:22" x14ac:dyDescent="0.25">
      <c r="A100" s="85"/>
      <c r="B100" s="85"/>
      <c r="C100" s="85"/>
      <c r="D100" s="85"/>
      <c r="E100" s="85"/>
      <c r="F100" s="85"/>
      <c r="G100" s="85"/>
      <c r="H100" s="85"/>
      <c r="I100" s="85"/>
      <c r="J100" s="85"/>
      <c r="K100" s="85"/>
      <c r="L100" s="85"/>
      <c r="M100" s="85"/>
      <c r="N100" s="85"/>
      <c r="O100" s="85"/>
      <c r="P100" s="85"/>
      <c r="Q100" s="85"/>
      <c r="R100" s="85"/>
      <c r="S100" s="85"/>
      <c r="T100" s="85"/>
      <c r="U100" s="85"/>
      <c r="V100" s="85"/>
    </row>
    <row r="101" spans="1:22" x14ac:dyDescent="0.25">
      <c r="A101" s="85"/>
      <c r="B101" s="85"/>
      <c r="C101" s="85"/>
      <c r="D101" s="85"/>
      <c r="E101" s="85"/>
      <c r="F101" s="85"/>
      <c r="G101" s="85"/>
      <c r="H101" s="85"/>
      <c r="I101" s="85"/>
      <c r="J101" s="85"/>
      <c r="K101" s="85"/>
      <c r="L101" s="85"/>
      <c r="M101" s="85"/>
      <c r="N101" s="85"/>
      <c r="O101" s="85"/>
      <c r="P101" s="85"/>
      <c r="Q101" s="85"/>
      <c r="R101" s="85"/>
      <c r="S101" s="85"/>
      <c r="T101" s="85"/>
      <c r="U101" s="85"/>
      <c r="V101" s="85"/>
    </row>
    <row r="102" spans="1:22" x14ac:dyDescent="0.25">
      <c r="A102" s="85"/>
      <c r="B102" s="85"/>
      <c r="C102" s="85"/>
      <c r="D102" s="85"/>
      <c r="E102" s="85"/>
      <c r="F102" s="85"/>
      <c r="G102" s="85"/>
      <c r="H102" s="85"/>
      <c r="I102" s="85"/>
      <c r="J102" s="85"/>
      <c r="K102" s="85"/>
      <c r="L102" s="85"/>
      <c r="M102" s="85"/>
      <c r="N102" s="85"/>
      <c r="O102" s="85"/>
      <c r="P102" s="85"/>
      <c r="Q102" s="85"/>
      <c r="R102" s="85"/>
      <c r="S102" s="85"/>
      <c r="T102" s="85"/>
      <c r="U102" s="85"/>
      <c r="V102" s="85"/>
    </row>
    <row r="103" spans="1:22" x14ac:dyDescent="0.25">
      <c r="A103" s="85"/>
      <c r="B103" s="85"/>
      <c r="C103" s="85"/>
      <c r="D103" s="85"/>
      <c r="E103" s="85"/>
      <c r="F103" s="85"/>
      <c r="G103" s="85"/>
      <c r="H103" s="85"/>
      <c r="I103" s="85"/>
      <c r="J103" s="85"/>
      <c r="K103" s="85"/>
      <c r="L103" s="85"/>
      <c r="M103" s="85"/>
      <c r="N103" s="85"/>
      <c r="O103" s="85"/>
      <c r="P103" s="85"/>
      <c r="Q103" s="85"/>
      <c r="R103" s="85"/>
      <c r="S103" s="85"/>
      <c r="T103" s="85"/>
      <c r="U103" s="85"/>
      <c r="V103" s="85"/>
    </row>
    <row r="104" spans="1:22" x14ac:dyDescent="0.25">
      <c r="A104" s="85"/>
      <c r="B104" s="85"/>
      <c r="C104" s="85"/>
      <c r="D104" s="85"/>
      <c r="E104" s="85"/>
      <c r="F104" s="85"/>
      <c r="G104" s="85"/>
      <c r="H104" s="85"/>
      <c r="I104" s="85"/>
      <c r="J104" s="85"/>
      <c r="K104" s="85"/>
      <c r="L104" s="85"/>
      <c r="M104" s="85"/>
      <c r="N104" s="85"/>
      <c r="O104" s="85"/>
      <c r="P104" s="85"/>
      <c r="Q104" s="85"/>
      <c r="R104" s="85"/>
      <c r="S104" s="85"/>
      <c r="T104" s="85"/>
      <c r="U104" s="85"/>
      <c r="V104" s="85"/>
    </row>
    <row r="105" spans="1:22" x14ac:dyDescent="0.25">
      <c r="A105" s="85"/>
      <c r="B105" s="85"/>
      <c r="C105" s="85"/>
      <c r="D105" s="85"/>
      <c r="E105" s="85"/>
      <c r="F105" s="85"/>
      <c r="G105" s="85"/>
      <c r="H105" s="85"/>
      <c r="I105" s="85"/>
      <c r="J105" s="85"/>
      <c r="K105" s="85"/>
      <c r="L105" s="85"/>
      <c r="M105" s="85"/>
      <c r="N105" s="85"/>
      <c r="O105" s="85"/>
      <c r="P105" s="85"/>
      <c r="Q105" s="85"/>
      <c r="R105" s="85"/>
      <c r="S105" s="85"/>
      <c r="T105" s="85"/>
      <c r="U105" s="85"/>
      <c r="V105" s="85"/>
    </row>
    <row r="106" spans="1:22" x14ac:dyDescent="0.25">
      <c r="A106" s="85"/>
      <c r="B106" s="85"/>
      <c r="C106" s="85"/>
      <c r="D106" s="85"/>
      <c r="E106" s="85"/>
      <c r="F106" s="85"/>
      <c r="G106" s="85"/>
      <c r="H106" s="85"/>
      <c r="I106" s="85"/>
      <c r="J106" s="85"/>
      <c r="K106" s="85"/>
      <c r="L106" s="85"/>
      <c r="M106" s="85"/>
      <c r="N106" s="85"/>
      <c r="O106" s="85"/>
      <c r="P106" s="85"/>
      <c r="Q106" s="85"/>
      <c r="R106" s="85"/>
      <c r="S106" s="85"/>
      <c r="T106" s="85"/>
      <c r="U106" s="85"/>
      <c r="V106" s="85"/>
    </row>
    <row r="107" spans="1:22" x14ac:dyDescent="0.25">
      <c r="A107" s="85"/>
      <c r="B107" s="85"/>
      <c r="C107" s="85"/>
      <c r="D107" s="85"/>
      <c r="E107" s="85"/>
      <c r="F107" s="85"/>
      <c r="G107" s="85"/>
      <c r="H107" s="85"/>
      <c r="I107" s="85"/>
      <c r="J107" s="85"/>
      <c r="K107" s="85"/>
      <c r="L107" s="85"/>
      <c r="M107" s="85"/>
      <c r="N107" s="85"/>
      <c r="O107" s="85"/>
      <c r="P107" s="85"/>
      <c r="Q107" s="85"/>
      <c r="R107" s="85"/>
      <c r="S107" s="85"/>
      <c r="T107" s="85"/>
      <c r="U107" s="85"/>
      <c r="V107" s="85"/>
    </row>
    <row r="108" spans="1:22" x14ac:dyDescent="0.25">
      <c r="A108" s="85"/>
      <c r="B108" s="85"/>
      <c r="C108" s="85"/>
      <c r="D108" s="85"/>
      <c r="E108" s="85"/>
      <c r="F108" s="85"/>
      <c r="G108" s="85"/>
      <c r="H108" s="85"/>
      <c r="I108" s="85"/>
      <c r="J108" s="85"/>
      <c r="K108" s="85"/>
      <c r="L108" s="85"/>
      <c r="M108" s="85"/>
      <c r="N108" s="85"/>
      <c r="O108" s="85"/>
      <c r="P108" s="85"/>
      <c r="Q108" s="85"/>
      <c r="R108" s="85"/>
      <c r="S108" s="85"/>
      <c r="T108" s="85"/>
      <c r="U108" s="85"/>
      <c r="V108" s="85"/>
    </row>
    <row r="109" spans="1:22" x14ac:dyDescent="0.25">
      <c r="A109" s="85"/>
      <c r="B109" s="85"/>
      <c r="C109" s="85"/>
      <c r="D109" s="85"/>
      <c r="E109" s="85"/>
      <c r="F109" s="85"/>
      <c r="G109" s="85"/>
      <c r="H109" s="85"/>
      <c r="I109" s="85"/>
      <c r="J109" s="85"/>
      <c r="K109" s="85"/>
      <c r="L109" s="85"/>
      <c r="M109" s="85"/>
      <c r="N109" s="85"/>
      <c r="O109" s="85"/>
      <c r="P109" s="85"/>
      <c r="Q109" s="85"/>
      <c r="R109" s="85"/>
      <c r="S109" s="85"/>
      <c r="T109" s="85"/>
      <c r="U109" s="85"/>
      <c r="V109" s="85"/>
    </row>
    <row r="110" spans="1:22" x14ac:dyDescent="0.25">
      <c r="A110" s="85"/>
      <c r="B110" s="85"/>
      <c r="C110" s="85"/>
      <c r="D110" s="85"/>
      <c r="E110" s="85"/>
      <c r="F110" s="85"/>
      <c r="G110" s="85"/>
      <c r="H110" s="85"/>
      <c r="I110" s="85"/>
      <c r="J110" s="85"/>
      <c r="K110" s="85"/>
      <c r="L110" s="85"/>
      <c r="M110" s="85"/>
      <c r="N110" s="85"/>
      <c r="O110" s="85"/>
      <c r="P110" s="85"/>
      <c r="Q110" s="85"/>
      <c r="R110" s="85"/>
      <c r="S110" s="85"/>
      <c r="T110" s="85"/>
      <c r="U110" s="85"/>
      <c r="V110" s="85"/>
    </row>
    <row r="111" spans="1:22" x14ac:dyDescent="0.25">
      <c r="A111" s="85"/>
      <c r="B111" s="85"/>
      <c r="C111" s="85"/>
      <c r="D111" s="85"/>
      <c r="E111" s="85"/>
      <c r="F111" s="85"/>
      <c r="G111" s="85"/>
      <c r="H111" s="85"/>
      <c r="I111" s="85"/>
      <c r="J111" s="85"/>
      <c r="K111" s="85"/>
      <c r="L111" s="85"/>
      <c r="M111" s="85"/>
      <c r="N111" s="85"/>
      <c r="O111" s="85"/>
      <c r="P111" s="85"/>
      <c r="Q111" s="85"/>
      <c r="R111" s="85"/>
      <c r="S111" s="85"/>
      <c r="T111" s="85"/>
      <c r="U111" s="85"/>
      <c r="V111" s="85"/>
    </row>
    <row r="112" spans="1:22" x14ac:dyDescent="0.25">
      <c r="A112" s="85"/>
      <c r="B112" s="85"/>
      <c r="C112" s="85"/>
      <c r="D112" s="85"/>
      <c r="E112" s="85"/>
      <c r="F112" s="85"/>
      <c r="G112" s="85"/>
      <c r="H112" s="85"/>
      <c r="I112" s="85"/>
      <c r="J112" s="85"/>
      <c r="K112" s="85"/>
      <c r="L112" s="85"/>
      <c r="M112" s="85"/>
      <c r="N112" s="85"/>
      <c r="O112" s="85"/>
      <c r="P112" s="85"/>
      <c r="Q112" s="85"/>
      <c r="R112" s="85"/>
      <c r="S112" s="85"/>
      <c r="T112" s="85"/>
      <c r="U112" s="85"/>
      <c r="V112" s="85"/>
    </row>
    <row r="113" spans="1:22" x14ac:dyDescent="0.25">
      <c r="A113" s="85"/>
      <c r="B113" s="85"/>
      <c r="C113" s="85"/>
      <c r="D113" s="85"/>
      <c r="E113" s="85"/>
      <c r="F113" s="85"/>
      <c r="G113" s="85"/>
      <c r="H113" s="85"/>
      <c r="I113" s="85"/>
      <c r="J113" s="85"/>
      <c r="K113" s="85"/>
      <c r="L113" s="85"/>
      <c r="M113" s="85"/>
      <c r="N113" s="85"/>
      <c r="O113" s="85"/>
      <c r="P113" s="85"/>
      <c r="Q113" s="85"/>
      <c r="R113" s="85"/>
      <c r="S113" s="85"/>
      <c r="T113" s="85"/>
      <c r="U113" s="85"/>
      <c r="V113" s="85"/>
    </row>
    <row r="114" spans="1:22" x14ac:dyDescent="0.25">
      <c r="A114" s="85"/>
      <c r="B114" s="85"/>
      <c r="C114" s="85"/>
      <c r="D114" s="85"/>
      <c r="E114" s="85"/>
      <c r="F114" s="85"/>
      <c r="G114" s="85"/>
      <c r="H114" s="85"/>
      <c r="I114" s="85"/>
      <c r="J114" s="85"/>
      <c r="K114" s="85"/>
      <c r="L114" s="85"/>
      <c r="M114" s="85"/>
      <c r="N114" s="85"/>
      <c r="O114" s="85"/>
      <c r="P114" s="85"/>
      <c r="Q114" s="85"/>
      <c r="R114" s="85"/>
      <c r="S114" s="85"/>
      <c r="T114" s="85"/>
      <c r="U114" s="85"/>
      <c r="V114" s="85"/>
    </row>
    <row r="115" spans="1:22" x14ac:dyDescent="0.25">
      <c r="A115" s="85"/>
      <c r="B115" s="85"/>
      <c r="C115" s="85"/>
      <c r="D115" s="85"/>
      <c r="E115" s="85"/>
      <c r="F115" s="85"/>
      <c r="G115" s="85"/>
      <c r="H115" s="85"/>
      <c r="I115" s="85"/>
      <c r="J115" s="85"/>
      <c r="K115" s="85"/>
      <c r="L115" s="85"/>
      <c r="M115" s="85"/>
      <c r="N115" s="85"/>
      <c r="O115" s="85"/>
      <c r="P115" s="85"/>
      <c r="Q115" s="85"/>
      <c r="R115" s="85"/>
      <c r="S115" s="85"/>
      <c r="T115" s="85"/>
      <c r="U115" s="85"/>
      <c r="V115" s="85"/>
    </row>
    <row r="116" spans="1:22" x14ac:dyDescent="0.25">
      <c r="A116" s="85"/>
      <c r="B116" s="85"/>
      <c r="C116" s="85"/>
      <c r="D116" s="85"/>
      <c r="E116" s="85"/>
      <c r="F116" s="85"/>
      <c r="G116" s="85"/>
      <c r="H116" s="85"/>
      <c r="I116" s="85"/>
      <c r="J116" s="85"/>
      <c r="K116" s="85"/>
      <c r="L116" s="85"/>
      <c r="M116" s="85"/>
      <c r="N116" s="85"/>
      <c r="O116" s="85"/>
      <c r="P116" s="85"/>
      <c r="Q116" s="85"/>
      <c r="R116" s="85"/>
      <c r="S116" s="85"/>
      <c r="T116" s="85"/>
      <c r="U116" s="85"/>
      <c r="V116" s="85"/>
    </row>
    <row r="117" spans="1:22" x14ac:dyDescent="0.25">
      <c r="A117" s="85"/>
      <c r="B117" s="85"/>
      <c r="C117" s="85"/>
      <c r="D117" s="85"/>
      <c r="E117" s="85"/>
      <c r="F117" s="85"/>
      <c r="G117" s="85"/>
      <c r="H117" s="85"/>
      <c r="I117" s="85"/>
      <c r="J117" s="85"/>
      <c r="K117" s="85"/>
      <c r="L117" s="85"/>
      <c r="M117" s="85"/>
      <c r="N117" s="85"/>
      <c r="O117" s="85"/>
      <c r="P117" s="85"/>
      <c r="Q117" s="85"/>
      <c r="R117" s="85"/>
      <c r="S117" s="85"/>
      <c r="T117" s="85"/>
      <c r="U117" s="85"/>
      <c r="V117" s="85"/>
    </row>
    <row r="118" spans="1:22" x14ac:dyDescent="0.25">
      <c r="A118" s="85"/>
      <c r="B118" s="85"/>
      <c r="C118" s="85"/>
      <c r="D118" s="85"/>
      <c r="E118" s="85"/>
      <c r="F118" s="85"/>
      <c r="G118" s="85"/>
      <c r="H118" s="85"/>
      <c r="I118" s="85"/>
      <c r="J118" s="85"/>
      <c r="K118" s="85"/>
      <c r="L118" s="85"/>
      <c r="M118" s="85"/>
      <c r="N118" s="85"/>
      <c r="O118" s="85"/>
      <c r="P118" s="85"/>
      <c r="Q118" s="85"/>
      <c r="R118" s="85"/>
      <c r="S118" s="85"/>
      <c r="T118" s="85"/>
      <c r="U118" s="85"/>
      <c r="V118" s="85"/>
    </row>
    <row r="119" spans="1:22" x14ac:dyDescent="0.25">
      <c r="A119" s="85"/>
      <c r="B119" s="85"/>
      <c r="C119" s="85"/>
      <c r="D119" s="85"/>
      <c r="E119" s="85"/>
      <c r="F119" s="85"/>
      <c r="G119" s="85"/>
      <c r="H119" s="85"/>
      <c r="I119" s="85"/>
      <c r="J119" s="85"/>
      <c r="K119" s="85"/>
      <c r="L119" s="85"/>
      <c r="M119" s="85"/>
      <c r="N119" s="85"/>
      <c r="O119" s="85"/>
      <c r="P119" s="85"/>
      <c r="Q119" s="85"/>
      <c r="R119" s="85"/>
      <c r="S119" s="85"/>
      <c r="T119" s="85"/>
      <c r="U119" s="85"/>
      <c r="V119" s="85"/>
    </row>
    <row r="120" spans="1:22" x14ac:dyDescent="0.25">
      <c r="A120" s="85"/>
      <c r="B120" s="85"/>
      <c r="C120" s="85"/>
      <c r="D120" s="85"/>
      <c r="E120" s="85"/>
      <c r="F120" s="85"/>
      <c r="G120" s="85"/>
      <c r="H120" s="85"/>
      <c r="I120" s="85"/>
      <c r="J120" s="85"/>
      <c r="K120" s="85"/>
      <c r="L120" s="85"/>
      <c r="M120" s="85"/>
      <c r="N120" s="85"/>
      <c r="O120" s="85"/>
      <c r="P120" s="85"/>
      <c r="Q120" s="85"/>
      <c r="R120" s="85"/>
      <c r="S120" s="85"/>
      <c r="T120" s="85"/>
      <c r="U120" s="85"/>
      <c r="V120" s="85"/>
    </row>
    <row r="121" spans="1:22" x14ac:dyDescent="0.25">
      <c r="A121" s="85"/>
      <c r="B121" s="85"/>
      <c r="C121" s="85"/>
      <c r="D121" s="85"/>
      <c r="E121" s="85"/>
      <c r="F121" s="85"/>
      <c r="G121" s="85"/>
      <c r="H121" s="85"/>
      <c r="I121" s="85"/>
      <c r="J121" s="85"/>
      <c r="K121" s="85"/>
      <c r="L121" s="85"/>
      <c r="M121" s="85"/>
      <c r="N121" s="85"/>
      <c r="O121" s="85"/>
      <c r="P121" s="85"/>
      <c r="Q121" s="85"/>
      <c r="R121" s="85"/>
      <c r="S121" s="85"/>
      <c r="T121" s="85"/>
      <c r="U121" s="85"/>
      <c r="V121" s="85"/>
    </row>
    <row r="122" spans="1:22" x14ac:dyDescent="0.25">
      <c r="A122" s="85"/>
      <c r="B122" s="85"/>
      <c r="C122" s="85"/>
      <c r="D122" s="85"/>
      <c r="E122" s="85"/>
      <c r="F122" s="85"/>
      <c r="G122" s="85"/>
      <c r="H122" s="85"/>
      <c r="I122" s="85"/>
      <c r="J122" s="85"/>
      <c r="K122" s="85"/>
      <c r="L122" s="85"/>
      <c r="M122" s="85"/>
      <c r="N122" s="85"/>
      <c r="O122" s="85"/>
      <c r="P122" s="85"/>
      <c r="Q122" s="85"/>
      <c r="R122" s="85"/>
      <c r="S122" s="85"/>
      <c r="T122" s="85"/>
      <c r="U122" s="85"/>
      <c r="V122" s="85"/>
    </row>
    <row r="123" spans="1:22" x14ac:dyDescent="0.25">
      <c r="A123" s="85"/>
      <c r="B123" s="85"/>
      <c r="C123" s="85"/>
      <c r="D123" s="85"/>
      <c r="E123" s="85"/>
      <c r="F123" s="85"/>
      <c r="G123" s="85"/>
      <c r="H123" s="85"/>
      <c r="I123" s="85"/>
      <c r="J123" s="85"/>
      <c r="K123" s="85"/>
      <c r="L123" s="85"/>
      <c r="M123" s="85"/>
      <c r="N123" s="85"/>
      <c r="O123" s="85"/>
      <c r="P123" s="85"/>
      <c r="Q123" s="85"/>
      <c r="R123" s="85"/>
      <c r="S123" s="85"/>
      <c r="T123" s="85"/>
      <c r="U123" s="85"/>
      <c r="V123" s="85"/>
    </row>
    <row r="124" spans="1:22" x14ac:dyDescent="0.25">
      <c r="A124" s="85"/>
      <c r="B124" s="85"/>
      <c r="C124" s="85"/>
      <c r="D124" s="85"/>
      <c r="E124" s="85"/>
      <c r="F124" s="85"/>
      <c r="G124" s="85"/>
      <c r="H124" s="85"/>
      <c r="I124" s="85"/>
      <c r="J124" s="85"/>
      <c r="K124" s="85"/>
      <c r="L124" s="85"/>
      <c r="M124" s="85"/>
      <c r="N124" s="85"/>
      <c r="O124" s="85"/>
      <c r="P124" s="85"/>
      <c r="Q124" s="85"/>
      <c r="R124" s="85"/>
      <c r="S124" s="85"/>
      <c r="T124" s="85"/>
      <c r="U124" s="85"/>
      <c r="V124" s="85"/>
    </row>
    <row r="125" spans="1:22" x14ac:dyDescent="0.25">
      <c r="A125" s="85"/>
      <c r="B125" s="85"/>
      <c r="C125" s="85"/>
      <c r="D125" s="85"/>
      <c r="E125" s="85"/>
      <c r="F125" s="85"/>
      <c r="G125" s="85"/>
      <c r="H125" s="85"/>
      <c r="I125" s="85"/>
      <c r="J125" s="85"/>
      <c r="K125" s="85"/>
      <c r="L125" s="85"/>
      <c r="M125" s="85"/>
      <c r="N125" s="85"/>
      <c r="O125" s="85"/>
      <c r="P125" s="85"/>
      <c r="Q125" s="85"/>
      <c r="R125" s="85"/>
      <c r="S125" s="85"/>
      <c r="T125" s="85"/>
      <c r="U125" s="85"/>
      <c r="V125" s="85"/>
    </row>
    <row r="126" spans="1:22" x14ac:dyDescent="0.25">
      <c r="A126" s="85"/>
      <c r="B126" s="85"/>
      <c r="C126" s="85"/>
      <c r="D126" s="85"/>
      <c r="E126" s="85"/>
      <c r="F126" s="85"/>
      <c r="G126" s="85"/>
      <c r="H126" s="85"/>
      <c r="I126" s="85"/>
      <c r="J126" s="85"/>
      <c r="K126" s="85"/>
      <c r="L126" s="85"/>
      <c r="M126" s="85"/>
      <c r="N126" s="85"/>
      <c r="O126" s="85"/>
      <c r="P126" s="85"/>
      <c r="Q126" s="85"/>
      <c r="R126" s="85"/>
      <c r="S126" s="85"/>
      <c r="T126" s="85"/>
      <c r="U126" s="85"/>
      <c r="V126" s="85"/>
    </row>
    <row r="127" spans="1:22" x14ac:dyDescent="0.25">
      <c r="A127" s="85"/>
      <c r="B127" s="85"/>
      <c r="C127" s="85"/>
      <c r="D127" s="85"/>
      <c r="E127" s="85"/>
      <c r="F127" s="85"/>
      <c r="G127" s="85"/>
      <c r="H127" s="85"/>
      <c r="I127" s="85"/>
      <c r="J127" s="85"/>
      <c r="K127" s="85"/>
      <c r="L127" s="85"/>
      <c r="M127" s="85"/>
      <c r="N127" s="85"/>
      <c r="O127" s="85"/>
      <c r="P127" s="85"/>
      <c r="Q127" s="85"/>
      <c r="R127" s="85"/>
      <c r="S127" s="85"/>
      <c r="T127" s="85"/>
      <c r="U127" s="85"/>
      <c r="V127" s="85"/>
    </row>
    <row r="128" spans="1:22" x14ac:dyDescent="0.25">
      <c r="A128" s="85"/>
      <c r="B128" s="85"/>
      <c r="C128" s="85"/>
      <c r="D128" s="85"/>
      <c r="E128" s="85"/>
      <c r="F128" s="85"/>
      <c r="G128" s="85"/>
      <c r="H128" s="85"/>
      <c r="I128" s="85"/>
      <c r="J128" s="85"/>
      <c r="K128" s="85"/>
      <c r="L128" s="85"/>
      <c r="M128" s="85"/>
      <c r="N128" s="85"/>
      <c r="O128" s="85"/>
      <c r="P128" s="85"/>
      <c r="Q128" s="85"/>
      <c r="R128" s="85"/>
      <c r="S128" s="85"/>
      <c r="T128" s="85"/>
      <c r="U128" s="85"/>
      <c r="V128" s="85"/>
    </row>
    <row r="129" spans="1:22" x14ac:dyDescent="0.25">
      <c r="A129" s="85"/>
      <c r="B129" s="85"/>
      <c r="C129" s="85"/>
      <c r="D129" s="85"/>
      <c r="E129" s="85"/>
      <c r="F129" s="85"/>
      <c r="G129" s="85"/>
      <c r="H129" s="85"/>
      <c r="I129" s="85"/>
      <c r="J129" s="85"/>
      <c r="K129" s="85"/>
      <c r="L129" s="85"/>
      <c r="M129" s="85"/>
      <c r="N129" s="85"/>
      <c r="O129" s="85"/>
      <c r="P129" s="85"/>
      <c r="Q129" s="85"/>
      <c r="R129" s="85"/>
      <c r="S129" s="85"/>
      <c r="T129" s="85"/>
      <c r="U129" s="85"/>
      <c r="V129" s="85"/>
    </row>
    <row r="130" spans="1:22" x14ac:dyDescent="0.25">
      <c r="A130" s="85"/>
      <c r="B130" s="85"/>
      <c r="C130" s="85"/>
      <c r="D130" s="85"/>
      <c r="E130" s="85"/>
      <c r="F130" s="85"/>
      <c r="G130" s="85"/>
      <c r="H130" s="85"/>
      <c r="I130" s="85"/>
      <c r="J130" s="85"/>
      <c r="K130" s="85"/>
      <c r="L130" s="85"/>
      <c r="M130" s="85"/>
      <c r="N130" s="85"/>
      <c r="O130" s="85"/>
      <c r="P130" s="85"/>
      <c r="Q130" s="85"/>
      <c r="R130" s="85"/>
      <c r="S130" s="85"/>
      <c r="T130" s="85"/>
      <c r="U130" s="85"/>
      <c r="V130" s="85"/>
    </row>
    <row r="131" spans="1:22" x14ac:dyDescent="0.25">
      <c r="A131" s="85"/>
      <c r="B131" s="85"/>
      <c r="C131" s="85"/>
      <c r="D131" s="85"/>
      <c r="E131" s="85"/>
      <c r="F131" s="85"/>
      <c r="G131" s="85"/>
      <c r="H131" s="85"/>
      <c r="I131" s="85"/>
      <c r="J131" s="85"/>
      <c r="K131" s="85"/>
      <c r="L131" s="85"/>
      <c r="M131" s="85"/>
      <c r="N131" s="85"/>
      <c r="O131" s="85"/>
      <c r="P131" s="85"/>
      <c r="Q131" s="85"/>
      <c r="R131" s="85"/>
      <c r="S131" s="85"/>
      <c r="T131" s="85"/>
      <c r="U131" s="85"/>
      <c r="V131" s="85"/>
    </row>
    <row r="132" spans="1:22" x14ac:dyDescent="0.25">
      <c r="A132" s="85"/>
      <c r="B132" s="85"/>
      <c r="C132" s="85"/>
      <c r="D132" s="85"/>
      <c r="E132" s="85"/>
      <c r="F132" s="85"/>
      <c r="G132" s="85"/>
      <c r="H132" s="85"/>
      <c r="I132" s="85"/>
      <c r="J132" s="85"/>
      <c r="K132" s="85"/>
      <c r="L132" s="85"/>
      <c r="M132" s="85"/>
      <c r="N132" s="85"/>
      <c r="O132" s="85"/>
      <c r="P132" s="85"/>
      <c r="Q132" s="85"/>
      <c r="R132" s="85"/>
      <c r="S132" s="85"/>
      <c r="T132" s="85"/>
      <c r="U132" s="85"/>
      <c r="V132" s="85"/>
    </row>
    <row r="133" spans="1:22" x14ac:dyDescent="0.25">
      <c r="A133" s="85"/>
      <c r="B133" s="85"/>
      <c r="C133" s="85"/>
      <c r="D133" s="85"/>
      <c r="E133" s="85"/>
      <c r="F133" s="85"/>
      <c r="G133" s="85"/>
      <c r="H133" s="85"/>
      <c r="I133" s="85"/>
      <c r="J133" s="85"/>
      <c r="K133" s="85"/>
      <c r="L133" s="85"/>
      <c r="M133" s="85"/>
      <c r="N133" s="85"/>
      <c r="O133" s="85"/>
      <c r="P133" s="85"/>
      <c r="Q133" s="85"/>
      <c r="R133" s="85"/>
      <c r="S133" s="85"/>
      <c r="T133" s="85"/>
      <c r="U133" s="85"/>
      <c r="V133" s="85"/>
    </row>
    <row r="134" spans="1:22" x14ac:dyDescent="0.25">
      <c r="A134" s="85"/>
      <c r="B134" s="85"/>
      <c r="C134" s="85"/>
      <c r="D134" s="85"/>
      <c r="E134" s="85"/>
      <c r="F134" s="85"/>
      <c r="G134" s="85"/>
      <c r="H134" s="85"/>
      <c r="I134" s="85"/>
      <c r="J134" s="85"/>
      <c r="K134" s="85"/>
      <c r="L134" s="85"/>
      <c r="M134" s="85"/>
      <c r="N134" s="85"/>
      <c r="O134" s="85"/>
      <c r="P134" s="85"/>
      <c r="Q134" s="85"/>
      <c r="R134" s="85"/>
      <c r="S134" s="85"/>
      <c r="T134" s="85"/>
      <c r="U134" s="85"/>
      <c r="V134" s="85"/>
    </row>
    <row r="135" spans="1:22" x14ac:dyDescent="0.25">
      <c r="A135" s="85"/>
      <c r="B135" s="85"/>
      <c r="C135" s="85"/>
      <c r="D135" s="85"/>
      <c r="E135" s="85"/>
      <c r="F135" s="85"/>
      <c r="G135" s="85"/>
      <c r="H135" s="85"/>
      <c r="I135" s="85"/>
      <c r="J135" s="85"/>
      <c r="K135" s="85"/>
      <c r="L135" s="85"/>
      <c r="M135" s="85"/>
      <c r="N135" s="85"/>
      <c r="O135" s="85"/>
      <c r="P135" s="85"/>
      <c r="Q135" s="85"/>
      <c r="R135" s="85"/>
      <c r="S135" s="85"/>
      <c r="T135" s="85"/>
      <c r="U135" s="85"/>
      <c r="V135" s="85"/>
    </row>
    <row r="136" spans="1:22" x14ac:dyDescent="0.25">
      <c r="A136" s="85"/>
      <c r="B136" s="85"/>
      <c r="C136" s="85"/>
      <c r="D136" s="85"/>
      <c r="E136" s="85"/>
      <c r="F136" s="85"/>
      <c r="G136" s="85"/>
      <c r="H136" s="85"/>
      <c r="I136" s="85"/>
      <c r="J136" s="85"/>
      <c r="K136" s="85"/>
      <c r="L136" s="85"/>
      <c r="M136" s="85"/>
      <c r="N136" s="85"/>
      <c r="O136" s="85"/>
      <c r="P136" s="85"/>
      <c r="Q136" s="85"/>
      <c r="R136" s="85"/>
      <c r="S136" s="85"/>
      <c r="T136" s="85"/>
      <c r="U136" s="85"/>
      <c r="V136" s="85"/>
    </row>
    <row r="137" spans="1:22" x14ac:dyDescent="0.25">
      <c r="A137" s="85"/>
      <c r="B137" s="85"/>
      <c r="C137" s="85"/>
      <c r="D137" s="85"/>
      <c r="E137" s="85"/>
      <c r="F137" s="85"/>
      <c r="G137" s="85"/>
      <c r="H137" s="85"/>
      <c r="I137" s="85"/>
      <c r="J137" s="85"/>
      <c r="K137" s="85"/>
      <c r="L137" s="85"/>
      <c r="M137" s="85"/>
      <c r="N137" s="85"/>
      <c r="O137" s="85"/>
      <c r="P137" s="85"/>
      <c r="Q137" s="85"/>
      <c r="R137" s="85"/>
      <c r="S137" s="85"/>
      <c r="T137" s="85"/>
      <c r="U137" s="85"/>
      <c r="V137" s="85"/>
    </row>
    <row r="138" spans="1:22" x14ac:dyDescent="0.25">
      <c r="A138" s="85"/>
      <c r="B138" s="85"/>
      <c r="C138" s="85"/>
      <c r="D138" s="85"/>
      <c r="E138" s="85"/>
      <c r="F138" s="85"/>
      <c r="G138" s="85"/>
      <c r="H138" s="85"/>
      <c r="I138" s="85"/>
      <c r="J138" s="85"/>
      <c r="K138" s="85"/>
      <c r="L138" s="85"/>
      <c r="M138" s="85"/>
      <c r="N138" s="85"/>
      <c r="O138" s="85"/>
      <c r="P138" s="85"/>
      <c r="Q138" s="85"/>
      <c r="R138" s="85"/>
      <c r="S138" s="85"/>
      <c r="T138" s="85"/>
      <c r="U138" s="85"/>
      <c r="V138" s="85"/>
    </row>
  </sheetData>
  <sheetProtection algorithmName="SHA-512" hashValue="x/RQgmhigBM+uWDOrPULGjOUv+N/iWgqkxZ0ULEcfJsrid8nc7ccaYyda1WMO2bg5RNppSHnrqPZlVFCCY4PCQ==" saltValue="NBXYed7M+or1f4DBFDHTcg==" spinCount="100000" sheet="1" objects="1" scenarios="1"/>
  <mergeCells count="6">
    <mergeCell ref="A19:I19"/>
    <mergeCell ref="A1:I2"/>
    <mergeCell ref="A3:A5"/>
    <mergeCell ref="K6:L6"/>
    <mergeCell ref="F15:H15"/>
    <mergeCell ref="A18:I18"/>
  </mergeCells>
  <pageMargins left="0.7" right="0.7" top="0.75" bottom="0.75" header="0.3" footer="0.3"/>
  <pageSetup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D2D06-2C19-408E-8A87-8F5560DF717A}">
  <dimension ref="A1:L22"/>
  <sheetViews>
    <sheetView workbookViewId="0">
      <selection activeCell="A3" sqref="A3:A5"/>
    </sheetView>
  </sheetViews>
  <sheetFormatPr defaultColWidth="9.109375" defaultRowHeight="13.8" x14ac:dyDescent="0.25"/>
  <cols>
    <col min="1" max="1" width="68.88671875" style="22" bestFit="1" customWidth="1"/>
    <col min="2" max="2" width="10.33203125" style="22" customWidth="1"/>
    <col min="3" max="3" width="11.33203125" style="22" customWidth="1"/>
    <col min="4" max="4" width="10.33203125" style="22" customWidth="1"/>
    <col min="5" max="5" width="11.88671875" style="22" customWidth="1"/>
    <col min="6" max="8" width="10.33203125" style="22" customWidth="1"/>
    <col min="9" max="10" width="13" style="22" customWidth="1"/>
    <col min="11" max="11" width="13.6640625" style="22" bestFit="1" customWidth="1"/>
    <col min="12" max="16384" width="9.109375" style="22"/>
  </cols>
  <sheetData>
    <row r="1" spans="1:12" ht="15.75" customHeight="1" x14ac:dyDescent="0.25">
      <c r="A1" s="181" t="s">
        <v>118</v>
      </c>
      <c r="B1" s="181"/>
      <c r="C1" s="181"/>
      <c r="D1" s="181"/>
      <c r="E1" s="181"/>
      <c r="F1" s="181"/>
      <c r="G1" s="181"/>
      <c r="H1" s="181"/>
      <c r="I1" s="181"/>
    </row>
    <row r="2" spans="1:12" ht="15.75" customHeight="1" x14ac:dyDescent="0.25">
      <c r="A2" s="182"/>
      <c r="B2" s="182"/>
      <c r="C2" s="182"/>
      <c r="D2" s="182"/>
      <c r="E2" s="182"/>
      <c r="F2" s="182"/>
      <c r="G2" s="182"/>
      <c r="H2" s="182"/>
      <c r="I2" s="182"/>
    </row>
    <row r="3" spans="1:12" x14ac:dyDescent="0.25">
      <c r="A3" s="183" t="s">
        <v>81</v>
      </c>
      <c r="B3" s="66" t="s">
        <v>82</v>
      </c>
      <c r="C3" s="66" t="s">
        <v>83</v>
      </c>
      <c r="D3" s="66" t="s">
        <v>84</v>
      </c>
      <c r="E3" s="66" t="s">
        <v>85</v>
      </c>
      <c r="F3" s="66" t="s">
        <v>86</v>
      </c>
      <c r="G3" s="66" t="s">
        <v>87</v>
      </c>
      <c r="H3" s="66" t="s">
        <v>88</v>
      </c>
      <c r="I3" s="66" t="s">
        <v>89</v>
      </c>
    </row>
    <row r="4" spans="1:12" ht="39.6" x14ac:dyDescent="0.25">
      <c r="A4" s="183"/>
      <c r="B4" s="67" t="s">
        <v>90</v>
      </c>
      <c r="C4" s="67" t="s">
        <v>91</v>
      </c>
      <c r="D4" s="67" t="s">
        <v>92</v>
      </c>
      <c r="E4" s="67" t="s">
        <v>93</v>
      </c>
      <c r="F4" s="67" t="s">
        <v>94</v>
      </c>
      <c r="G4" s="67" t="s">
        <v>95</v>
      </c>
      <c r="H4" s="67" t="s">
        <v>96</v>
      </c>
      <c r="I4" s="67" t="s">
        <v>97</v>
      </c>
    </row>
    <row r="5" spans="1:12" ht="14.4" thickBot="1" x14ac:dyDescent="0.3">
      <c r="A5" s="184"/>
      <c r="B5" s="68"/>
      <c r="C5" s="68"/>
      <c r="D5" s="68" t="s">
        <v>15</v>
      </c>
      <c r="E5" s="68"/>
      <c r="F5" s="68" t="s">
        <v>98</v>
      </c>
      <c r="G5" s="68" t="s">
        <v>99</v>
      </c>
      <c r="H5" s="68" t="s">
        <v>100</v>
      </c>
      <c r="I5" s="68"/>
    </row>
    <row r="6" spans="1:12" ht="14.4" thickTop="1" x14ac:dyDescent="0.25">
      <c r="A6" s="46" t="s">
        <v>108</v>
      </c>
      <c r="B6" s="137">
        <v>4</v>
      </c>
      <c r="C6" s="137">
        <v>0</v>
      </c>
      <c r="D6" s="138">
        <f>B6*C6</f>
        <v>0</v>
      </c>
      <c r="E6" s="137">
        <v>9</v>
      </c>
      <c r="F6" s="138">
        <f>D6*E6</f>
        <v>0</v>
      </c>
      <c r="G6" s="138">
        <f>F6*0.05</f>
        <v>0</v>
      </c>
      <c r="H6" s="138">
        <f>F6*0.1</f>
        <v>0</v>
      </c>
      <c r="I6" s="70">
        <f>(F6*$L$7)+(G6*$L$8)+(H6*$L$9)</f>
        <v>0</v>
      </c>
      <c r="K6" s="185" t="s">
        <v>101</v>
      </c>
      <c r="L6" s="185"/>
    </row>
    <row r="7" spans="1:12" x14ac:dyDescent="0.25">
      <c r="A7" s="106" t="s">
        <v>109</v>
      </c>
      <c r="B7" s="80"/>
      <c r="C7" s="78"/>
      <c r="D7" s="78"/>
      <c r="E7" s="78"/>
      <c r="F7" s="78"/>
      <c r="G7" s="78"/>
      <c r="H7" s="79"/>
      <c r="I7" s="136"/>
      <c r="K7" s="23" t="s">
        <v>21</v>
      </c>
      <c r="L7" s="26">
        <v>52.37</v>
      </c>
    </row>
    <row r="8" spans="1:12" x14ac:dyDescent="0.25">
      <c r="A8" s="8" t="s">
        <v>105</v>
      </c>
      <c r="B8" s="69">
        <v>1</v>
      </c>
      <c r="C8" s="69">
        <v>0</v>
      </c>
      <c r="D8" s="69">
        <f>B8*C8</f>
        <v>0</v>
      </c>
      <c r="E8" s="69">
        <v>9</v>
      </c>
      <c r="F8" s="69">
        <f>D8*E8</f>
        <v>0</v>
      </c>
      <c r="G8" s="69">
        <f>F8*0.05</f>
        <v>0</v>
      </c>
      <c r="H8" s="69">
        <f>F8*0.1</f>
        <v>0</v>
      </c>
      <c r="I8" s="70">
        <f>(F8*$L$7)+(G8*$L$8)+(H8*$L$9)</f>
        <v>0</v>
      </c>
      <c r="K8" s="23" t="s">
        <v>22</v>
      </c>
      <c r="L8" s="26">
        <v>70.56</v>
      </c>
    </row>
    <row r="9" spans="1:12" x14ac:dyDescent="0.25">
      <c r="A9" s="8" t="s">
        <v>106</v>
      </c>
      <c r="B9" s="1">
        <v>1</v>
      </c>
      <c r="C9" s="1">
        <v>0</v>
      </c>
      <c r="D9" s="1">
        <f t="shared" ref="D9:D12" si="0">B9*C9</f>
        <v>0</v>
      </c>
      <c r="E9" s="69">
        <v>9</v>
      </c>
      <c r="F9" s="1">
        <f t="shared" ref="F9:F12" si="1">D9*E9</f>
        <v>0</v>
      </c>
      <c r="G9" s="1">
        <f t="shared" ref="G9:G12" si="2">F9*0.05</f>
        <v>0</v>
      </c>
      <c r="H9" s="1">
        <f t="shared" ref="H9:H12" si="3">F9*0.1</f>
        <v>0</v>
      </c>
      <c r="I9" s="70">
        <f t="shared" ref="I9:I14" si="4">(F9*$L$7)+(G9*$L$8)+(H9*$L$9)</f>
        <v>0</v>
      </c>
      <c r="K9" s="23" t="s">
        <v>24</v>
      </c>
      <c r="L9" s="26">
        <v>28.34</v>
      </c>
    </row>
    <row r="10" spans="1:12" x14ac:dyDescent="0.25">
      <c r="A10" s="8" t="s">
        <v>33</v>
      </c>
      <c r="B10" s="1">
        <v>1</v>
      </c>
      <c r="C10" s="1">
        <v>0</v>
      </c>
      <c r="D10" s="1">
        <f t="shared" si="0"/>
        <v>0</v>
      </c>
      <c r="E10" s="69">
        <v>9</v>
      </c>
      <c r="F10" s="1">
        <f t="shared" si="1"/>
        <v>0</v>
      </c>
      <c r="G10" s="1">
        <f t="shared" si="2"/>
        <v>0</v>
      </c>
      <c r="H10" s="1">
        <f t="shared" si="3"/>
        <v>0</v>
      </c>
      <c r="I10" s="70">
        <f t="shared" si="4"/>
        <v>0</v>
      </c>
    </row>
    <row r="11" spans="1:12" x14ac:dyDescent="0.25">
      <c r="A11" s="8" t="s">
        <v>34</v>
      </c>
      <c r="B11" s="1">
        <v>1</v>
      </c>
      <c r="C11" s="1">
        <v>0</v>
      </c>
      <c r="D11" s="1">
        <f t="shared" si="0"/>
        <v>0</v>
      </c>
      <c r="E11" s="69">
        <v>9</v>
      </c>
      <c r="F11" s="1">
        <f t="shared" si="1"/>
        <v>0</v>
      </c>
      <c r="G11" s="1">
        <f t="shared" si="2"/>
        <v>0</v>
      </c>
      <c r="H11" s="1">
        <f t="shared" si="3"/>
        <v>0</v>
      </c>
      <c r="I11" s="70">
        <f t="shared" si="4"/>
        <v>0</v>
      </c>
    </row>
    <row r="12" spans="1:12" x14ac:dyDescent="0.25">
      <c r="A12" s="8" t="s">
        <v>35</v>
      </c>
      <c r="B12" s="1">
        <v>1</v>
      </c>
      <c r="C12" s="1">
        <v>1</v>
      </c>
      <c r="D12" s="1">
        <f t="shared" si="0"/>
        <v>1</v>
      </c>
      <c r="E12" s="69">
        <v>9</v>
      </c>
      <c r="F12" s="1">
        <f t="shared" si="1"/>
        <v>9</v>
      </c>
      <c r="G12" s="1">
        <f t="shared" si="2"/>
        <v>0.45</v>
      </c>
      <c r="H12" s="1">
        <f t="shared" si="3"/>
        <v>0.9</v>
      </c>
      <c r="I12" s="70">
        <f t="shared" si="4"/>
        <v>528.58799999999997</v>
      </c>
    </row>
    <row r="13" spans="1:12" x14ac:dyDescent="0.25">
      <c r="A13" s="8" t="s">
        <v>107</v>
      </c>
      <c r="B13" s="1">
        <v>4</v>
      </c>
      <c r="C13" s="1">
        <v>1</v>
      </c>
      <c r="D13" s="1">
        <f>B13*C13</f>
        <v>4</v>
      </c>
      <c r="E13" s="69">
        <v>9</v>
      </c>
      <c r="F13" s="1">
        <f>D13*E13</f>
        <v>36</v>
      </c>
      <c r="G13" s="1">
        <f t="shared" ref="G13:G14" si="5">F13*0.05</f>
        <v>1.8</v>
      </c>
      <c r="H13" s="1">
        <f t="shared" ref="H13:H14" si="6">F13*0.1</f>
        <v>3.6</v>
      </c>
      <c r="I13" s="70">
        <f t="shared" ref="I13" si="7">(F13*$L$7)+(G13*$L$8)+(H13*$L$9)</f>
        <v>2114.3519999999999</v>
      </c>
    </row>
    <row r="14" spans="1:12" x14ac:dyDescent="0.25">
      <c r="A14" s="8" t="s">
        <v>129</v>
      </c>
      <c r="B14" s="1">
        <v>4</v>
      </c>
      <c r="C14" s="1">
        <v>2</v>
      </c>
      <c r="D14" s="1">
        <f>B14*C14</f>
        <v>8</v>
      </c>
      <c r="E14" s="69">
        <v>9</v>
      </c>
      <c r="F14" s="1">
        <f>D14*E14</f>
        <v>72</v>
      </c>
      <c r="G14" s="1">
        <f t="shared" si="5"/>
        <v>3.6</v>
      </c>
      <c r="H14" s="1">
        <f t="shared" si="6"/>
        <v>7.2</v>
      </c>
      <c r="I14" s="70">
        <f t="shared" si="4"/>
        <v>4228.7039999999997</v>
      </c>
    </row>
    <row r="15" spans="1:12" ht="15.6" x14ac:dyDescent="0.25">
      <c r="A15" s="106" t="s">
        <v>122</v>
      </c>
      <c r="B15" s="80"/>
      <c r="C15" s="78"/>
      <c r="D15" s="78"/>
      <c r="E15" s="79"/>
      <c r="F15" s="186">
        <f>SUM(F6:H6,F8:H14)</f>
        <v>134.54999999999998</v>
      </c>
      <c r="G15" s="187"/>
      <c r="H15" s="187"/>
      <c r="I15" s="71">
        <f>ROUNDUP(SUM(I6:I14),-2)</f>
        <v>6900</v>
      </c>
    </row>
    <row r="16" spans="1:12" ht="15.6" x14ac:dyDescent="0.25">
      <c r="A16" s="54"/>
    </row>
    <row r="17" spans="1:9" x14ac:dyDescent="0.25">
      <c r="A17" s="72" t="s">
        <v>28</v>
      </c>
    </row>
    <row r="18" spans="1:9" ht="33.75" customHeight="1" x14ac:dyDescent="0.25">
      <c r="A18" s="171" t="s">
        <v>155</v>
      </c>
      <c r="B18" s="171"/>
      <c r="C18" s="171"/>
      <c r="D18" s="171"/>
      <c r="E18" s="171"/>
      <c r="F18" s="171"/>
      <c r="G18" s="171"/>
      <c r="H18" s="171"/>
      <c r="I18" s="171"/>
    </row>
    <row r="19" spans="1:9" ht="37.5" customHeight="1" x14ac:dyDescent="0.25">
      <c r="A19" s="168" t="s">
        <v>102</v>
      </c>
      <c r="B19" s="168"/>
      <c r="C19" s="168"/>
      <c r="D19" s="168"/>
      <c r="E19" s="168"/>
      <c r="F19" s="168"/>
      <c r="G19" s="168"/>
      <c r="H19" s="168"/>
      <c r="I19" s="168"/>
    </row>
    <row r="20" spans="1:9" ht="15.6" x14ac:dyDescent="0.25">
      <c r="A20" s="76" t="s">
        <v>123</v>
      </c>
      <c r="B20" s="81"/>
      <c r="C20" s="81"/>
      <c r="D20" s="81"/>
      <c r="E20" s="81"/>
      <c r="F20" s="81"/>
      <c r="G20" s="81"/>
      <c r="H20" s="81"/>
      <c r="I20" s="81"/>
    </row>
    <row r="21" spans="1:9" ht="15.6" x14ac:dyDescent="0.25">
      <c r="A21" s="188"/>
      <c r="B21" s="188"/>
      <c r="C21" s="188"/>
      <c r="D21" s="188"/>
      <c r="E21" s="188"/>
      <c r="F21" s="188"/>
      <c r="G21" s="188"/>
      <c r="H21" s="188"/>
      <c r="I21" s="188"/>
    </row>
    <row r="22" spans="1:9" ht="15.6" x14ac:dyDescent="0.25">
      <c r="B22" s="76"/>
      <c r="C22" s="76"/>
      <c r="D22" s="76"/>
      <c r="E22" s="76"/>
      <c r="F22" s="76"/>
      <c r="G22" s="76"/>
      <c r="H22" s="76"/>
      <c r="I22" s="76"/>
    </row>
  </sheetData>
  <sheetProtection algorithmName="SHA-512" hashValue="GOdh1yfFS21kDuXjEOEtMkavgrRh+LIOuF/4FfkKBVfRNjfA3By9/ToVBKERpU8TJMHqDexKsbtyhXgomFkq3g==" saltValue="LZ+ExYWugXnqwXACkeMfNA==" spinCount="100000" sheet="1" objects="1" scenarios="1"/>
  <mergeCells count="7">
    <mergeCell ref="A1:I2"/>
    <mergeCell ref="A21:I21"/>
    <mergeCell ref="A19:I19"/>
    <mergeCell ref="A3:A5"/>
    <mergeCell ref="K6:L6"/>
    <mergeCell ref="F15:H15"/>
    <mergeCell ref="A18:I1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3D3CF-B67F-48F9-A7DD-5732C833B4F0}">
  <dimension ref="A1:L23"/>
  <sheetViews>
    <sheetView workbookViewId="0">
      <selection activeCell="C32" sqref="C32"/>
    </sheetView>
  </sheetViews>
  <sheetFormatPr defaultColWidth="9.109375" defaultRowHeight="13.8" x14ac:dyDescent="0.25"/>
  <cols>
    <col min="1" max="1" width="68.88671875" style="22" bestFit="1" customWidth="1"/>
    <col min="2" max="2" width="12.44140625" style="22" customWidth="1"/>
    <col min="3" max="3" width="11.33203125" style="22" customWidth="1"/>
    <col min="4" max="4" width="10.33203125" style="22" customWidth="1"/>
    <col min="5" max="5" width="11.88671875" style="22" customWidth="1"/>
    <col min="6" max="8" width="10.33203125" style="22" customWidth="1"/>
    <col min="9" max="10" width="13" style="22" customWidth="1"/>
    <col min="11" max="11" width="13.6640625" style="22" bestFit="1" customWidth="1"/>
    <col min="12" max="16384" width="9.109375" style="22"/>
  </cols>
  <sheetData>
    <row r="1" spans="1:12" ht="15.75" customHeight="1" x14ac:dyDescent="0.25">
      <c r="A1" s="181" t="s">
        <v>119</v>
      </c>
      <c r="B1" s="181"/>
      <c r="C1" s="181"/>
      <c r="D1" s="181"/>
      <c r="E1" s="181"/>
      <c r="F1" s="181"/>
      <c r="G1" s="181"/>
      <c r="H1" s="181"/>
      <c r="I1" s="181"/>
    </row>
    <row r="2" spans="1:12" ht="15.75" customHeight="1" x14ac:dyDescent="0.25">
      <c r="A2" s="182"/>
      <c r="B2" s="182"/>
      <c r="C2" s="182"/>
      <c r="D2" s="182"/>
      <c r="E2" s="182"/>
      <c r="F2" s="182"/>
      <c r="G2" s="182"/>
      <c r="H2" s="182"/>
      <c r="I2" s="182"/>
    </row>
    <row r="3" spans="1:12" x14ac:dyDescent="0.25">
      <c r="A3" s="183" t="s">
        <v>81</v>
      </c>
      <c r="B3" s="66" t="s">
        <v>82</v>
      </c>
      <c r="C3" s="66" t="s">
        <v>83</v>
      </c>
      <c r="D3" s="66" t="s">
        <v>84</v>
      </c>
      <c r="E3" s="66" t="s">
        <v>85</v>
      </c>
      <c r="F3" s="66" t="s">
        <v>86</v>
      </c>
      <c r="G3" s="66" t="s">
        <v>87</v>
      </c>
      <c r="H3" s="66" t="s">
        <v>88</v>
      </c>
      <c r="I3" s="66" t="s">
        <v>89</v>
      </c>
    </row>
    <row r="4" spans="1:12" ht="39.6" x14ac:dyDescent="0.25">
      <c r="A4" s="183"/>
      <c r="B4" s="67" t="s">
        <v>90</v>
      </c>
      <c r="C4" s="67" t="s">
        <v>91</v>
      </c>
      <c r="D4" s="67" t="s">
        <v>92</v>
      </c>
      <c r="E4" s="67" t="s">
        <v>93</v>
      </c>
      <c r="F4" s="67" t="s">
        <v>94</v>
      </c>
      <c r="G4" s="67" t="s">
        <v>95</v>
      </c>
      <c r="H4" s="67" t="s">
        <v>96</v>
      </c>
      <c r="I4" s="67" t="s">
        <v>97</v>
      </c>
    </row>
    <row r="5" spans="1:12" ht="14.4" thickBot="1" x14ac:dyDescent="0.3">
      <c r="A5" s="184"/>
      <c r="B5" s="68"/>
      <c r="C5" s="68"/>
      <c r="D5" s="68" t="s">
        <v>15</v>
      </c>
      <c r="E5" s="68"/>
      <c r="F5" s="68" t="s">
        <v>98</v>
      </c>
      <c r="G5" s="68" t="s">
        <v>99</v>
      </c>
      <c r="H5" s="68" t="s">
        <v>100</v>
      </c>
      <c r="I5" s="68"/>
    </row>
    <row r="6" spans="1:12" ht="14.4" thickTop="1" x14ac:dyDescent="0.25">
      <c r="A6" s="46" t="s">
        <v>108</v>
      </c>
      <c r="B6" s="137">
        <v>4</v>
      </c>
      <c r="C6" s="137">
        <v>0</v>
      </c>
      <c r="D6" s="138">
        <f>B6*C6</f>
        <v>0</v>
      </c>
      <c r="E6" s="137">
        <v>9</v>
      </c>
      <c r="F6" s="138">
        <f>D6*E6</f>
        <v>0</v>
      </c>
      <c r="G6" s="138">
        <f>F6*0.05</f>
        <v>0</v>
      </c>
      <c r="H6" s="138">
        <f>F6*0.1</f>
        <v>0</v>
      </c>
      <c r="I6" s="70">
        <f>(F6*$L$7)+(G6*$L$8)+(H6*$L$9)</f>
        <v>0</v>
      </c>
      <c r="K6" s="185" t="s">
        <v>101</v>
      </c>
      <c r="L6" s="185"/>
    </row>
    <row r="7" spans="1:12" x14ac:dyDescent="0.25">
      <c r="A7" s="106" t="s">
        <v>109</v>
      </c>
      <c r="B7" s="80"/>
      <c r="C7" s="78"/>
      <c r="D7" s="78"/>
      <c r="E7" s="78"/>
      <c r="F7" s="78"/>
      <c r="G7" s="78"/>
      <c r="H7" s="79"/>
      <c r="I7" s="136"/>
      <c r="K7" s="23" t="s">
        <v>21</v>
      </c>
      <c r="L7" s="26">
        <v>52.37</v>
      </c>
    </row>
    <row r="8" spans="1:12" x14ac:dyDescent="0.25">
      <c r="A8" s="8" t="s">
        <v>105</v>
      </c>
      <c r="B8" s="69">
        <v>1</v>
      </c>
      <c r="C8" s="69">
        <v>0</v>
      </c>
      <c r="D8" s="69">
        <f>B8*C8</f>
        <v>0</v>
      </c>
      <c r="E8" s="69">
        <v>9</v>
      </c>
      <c r="F8" s="69">
        <f>D8*E8</f>
        <v>0</v>
      </c>
      <c r="G8" s="69">
        <f>F8*0.05</f>
        <v>0</v>
      </c>
      <c r="H8" s="69">
        <f>F8*0.1</f>
        <v>0</v>
      </c>
      <c r="I8" s="70">
        <f>(F8*$L$7)+(G8*$L$8)+(H8*$L$9)</f>
        <v>0</v>
      </c>
      <c r="K8" s="23" t="s">
        <v>22</v>
      </c>
      <c r="L8" s="26">
        <v>70.56</v>
      </c>
    </row>
    <row r="9" spans="1:12" x14ac:dyDescent="0.25">
      <c r="A9" s="8" t="s">
        <v>106</v>
      </c>
      <c r="B9" s="1">
        <v>1</v>
      </c>
      <c r="C9" s="1">
        <v>0</v>
      </c>
      <c r="D9" s="1">
        <f t="shared" ref="D9:D12" si="0">B9*C9</f>
        <v>0</v>
      </c>
      <c r="E9" s="1">
        <v>9</v>
      </c>
      <c r="F9" s="1">
        <f t="shared" ref="F9:F12" si="1">D9*E9</f>
        <v>0</v>
      </c>
      <c r="G9" s="1">
        <f t="shared" ref="G9:G14" si="2">F9*0.05</f>
        <v>0</v>
      </c>
      <c r="H9" s="1">
        <f t="shared" ref="H9:H14" si="3">F9*0.1</f>
        <v>0</v>
      </c>
      <c r="I9" s="70">
        <f t="shared" ref="I9:I14" si="4">(F9*$L$7)+(G9*$L$8)+(H9*$L$9)</f>
        <v>0</v>
      </c>
      <c r="K9" s="23" t="s">
        <v>24</v>
      </c>
      <c r="L9" s="26">
        <v>28.34</v>
      </c>
    </row>
    <row r="10" spans="1:12" x14ac:dyDescent="0.25">
      <c r="A10" s="8" t="s">
        <v>33</v>
      </c>
      <c r="B10" s="1">
        <v>1</v>
      </c>
      <c r="C10" s="1">
        <v>0</v>
      </c>
      <c r="D10" s="1">
        <f t="shared" si="0"/>
        <v>0</v>
      </c>
      <c r="E10" s="1">
        <v>9</v>
      </c>
      <c r="F10" s="1">
        <f t="shared" si="1"/>
        <v>0</v>
      </c>
      <c r="G10" s="1">
        <f t="shared" si="2"/>
        <v>0</v>
      </c>
      <c r="H10" s="1">
        <f t="shared" si="3"/>
        <v>0</v>
      </c>
      <c r="I10" s="70">
        <f t="shared" si="4"/>
        <v>0</v>
      </c>
    </row>
    <row r="11" spans="1:12" x14ac:dyDescent="0.25">
      <c r="A11" s="8" t="s">
        <v>34</v>
      </c>
      <c r="B11" s="1">
        <v>1</v>
      </c>
      <c r="C11" s="1">
        <v>0</v>
      </c>
      <c r="D11" s="1">
        <f t="shared" si="0"/>
        <v>0</v>
      </c>
      <c r="E11" s="1">
        <v>9</v>
      </c>
      <c r="F11" s="1">
        <f t="shared" si="1"/>
        <v>0</v>
      </c>
      <c r="G11" s="1">
        <f t="shared" si="2"/>
        <v>0</v>
      </c>
      <c r="H11" s="1">
        <f t="shared" si="3"/>
        <v>0</v>
      </c>
      <c r="I11" s="70">
        <f t="shared" si="4"/>
        <v>0</v>
      </c>
    </row>
    <row r="12" spans="1:12" x14ac:dyDescent="0.25">
      <c r="A12" s="8" t="s">
        <v>35</v>
      </c>
      <c r="B12" s="1">
        <v>1</v>
      </c>
      <c r="C12" s="1">
        <v>1</v>
      </c>
      <c r="D12" s="1">
        <f t="shared" si="0"/>
        <v>1</v>
      </c>
      <c r="E12" s="1">
        <v>9</v>
      </c>
      <c r="F12" s="1">
        <f t="shared" si="1"/>
        <v>9</v>
      </c>
      <c r="G12" s="1">
        <f t="shared" si="2"/>
        <v>0.45</v>
      </c>
      <c r="H12" s="1">
        <f t="shared" si="3"/>
        <v>0.9</v>
      </c>
      <c r="I12" s="70">
        <f t="shared" si="4"/>
        <v>528.58799999999997</v>
      </c>
    </row>
    <row r="13" spans="1:12" x14ac:dyDescent="0.25">
      <c r="A13" s="8" t="s">
        <v>107</v>
      </c>
      <c r="B13" s="1">
        <v>4</v>
      </c>
      <c r="C13" s="1">
        <v>1</v>
      </c>
      <c r="D13" s="1">
        <f>B13*C13</f>
        <v>4</v>
      </c>
      <c r="E13" s="1">
        <v>9</v>
      </c>
      <c r="F13" s="1">
        <f>D13*E13</f>
        <v>36</v>
      </c>
      <c r="G13" s="1">
        <f t="shared" ref="G13" si="5">F13*0.05</f>
        <v>1.8</v>
      </c>
      <c r="H13" s="1">
        <f t="shared" ref="H13" si="6">F13*0.1</f>
        <v>3.6</v>
      </c>
      <c r="I13" s="70">
        <f t="shared" ref="I13" si="7">(F13*$L$7)+(G13*$L$8)+(H13*$L$9)</f>
        <v>2114.3519999999999</v>
      </c>
    </row>
    <row r="14" spans="1:12" x14ac:dyDescent="0.25">
      <c r="A14" s="8" t="s">
        <v>129</v>
      </c>
      <c r="B14" s="1">
        <v>4</v>
      </c>
      <c r="C14" s="1">
        <v>2</v>
      </c>
      <c r="D14" s="1">
        <f>B14*C14</f>
        <v>8</v>
      </c>
      <c r="E14" s="1">
        <v>9</v>
      </c>
      <c r="F14" s="1">
        <f>D14*E14</f>
        <v>72</v>
      </c>
      <c r="G14" s="1">
        <f t="shared" si="2"/>
        <v>3.6</v>
      </c>
      <c r="H14" s="1">
        <f t="shared" si="3"/>
        <v>7.2</v>
      </c>
      <c r="I14" s="70">
        <f t="shared" si="4"/>
        <v>4228.7039999999997</v>
      </c>
    </row>
    <row r="15" spans="1:12" ht="15.6" x14ac:dyDescent="0.25">
      <c r="A15" s="106" t="s">
        <v>122</v>
      </c>
      <c r="B15" s="1"/>
      <c r="C15" s="1"/>
      <c r="D15" s="1"/>
      <c r="E15" s="1"/>
      <c r="F15" s="187">
        <f>SUM(F6:H6,F8:H14)</f>
        <v>134.54999999999998</v>
      </c>
      <c r="G15" s="187"/>
      <c r="H15" s="187"/>
      <c r="I15" s="71">
        <f>ROUNDUP(SUM(I6:I14),-2)</f>
        <v>6900</v>
      </c>
    </row>
    <row r="16" spans="1:12" ht="15.6" x14ac:dyDescent="0.25">
      <c r="A16" s="54"/>
    </row>
    <row r="17" spans="1:9" x14ac:dyDescent="0.25">
      <c r="A17" s="72" t="s">
        <v>28</v>
      </c>
    </row>
    <row r="18" spans="1:9" ht="33" customHeight="1" x14ac:dyDescent="0.25">
      <c r="A18" s="171" t="s">
        <v>155</v>
      </c>
      <c r="B18" s="171"/>
      <c r="C18" s="171"/>
      <c r="D18" s="171"/>
      <c r="E18" s="171"/>
      <c r="F18" s="171"/>
      <c r="G18" s="171"/>
      <c r="H18" s="171"/>
      <c r="I18" s="171"/>
    </row>
    <row r="19" spans="1:9" ht="33" customHeight="1" x14ac:dyDescent="0.25">
      <c r="A19" s="168" t="s">
        <v>102</v>
      </c>
      <c r="B19" s="168"/>
      <c r="C19" s="168"/>
      <c r="D19" s="168"/>
      <c r="E19" s="168"/>
      <c r="F19" s="168"/>
      <c r="G19" s="168"/>
      <c r="H19" s="168"/>
      <c r="I19" s="168"/>
    </row>
    <row r="20" spans="1:9" ht="23.25" customHeight="1" x14ac:dyDescent="0.25">
      <c r="A20" s="76" t="s">
        <v>124</v>
      </c>
      <c r="B20" s="81"/>
      <c r="C20" s="81"/>
      <c r="D20" s="81"/>
      <c r="E20" s="81"/>
      <c r="F20" s="81"/>
      <c r="G20" s="81"/>
      <c r="H20" s="81"/>
      <c r="I20" s="81"/>
    </row>
    <row r="21" spans="1:9" ht="15.6" x14ac:dyDescent="0.25">
      <c r="A21" s="188"/>
      <c r="B21" s="188"/>
      <c r="C21" s="188"/>
      <c r="D21" s="188"/>
      <c r="E21" s="188"/>
      <c r="F21" s="188"/>
      <c r="G21" s="188"/>
      <c r="H21" s="188"/>
      <c r="I21" s="188"/>
    </row>
    <row r="22" spans="1:9" ht="15.6" x14ac:dyDescent="0.25">
      <c r="B22" s="76"/>
      <c r="C22" s="76"/>
      <c r="D22" s="76"/>
      <c r="E22" s="76"/>
      <c r="F22" s="76"/>
      <c r="G22" s="76"/>
      <c r="H22" s="76"/>
      <c r="I22" s="76"/>
    </row>
    <row r="23" spans="1:9" ht="15.6" x14ac:dyDescent="0.25">
      <c r="A23" s="76"/>
    </row>
  </sheetData>
  <sheetProtection algorithmName="SHA-512" hashValue="AzaJmj0HrkeTpOSB6dH04Q8QqKxlBbnLQ2scUHdl09ffttLQEtKb/FUEwil74/DhpSCDjibQP+qJNCO43MqvQA==" saltValue="MGdtSxzvcW1udCLZpp9EEw==" spinCount="100000" sheet="1" objects="1" scenarios="1"/>
  <mergeCells count="7">
    <mergeCell ref="A1:I2"/>
    <mergeCell ref="A21:I21"/>
    <mergeCell ref="A19:I19"/>
    <mergeCell ref="A3:A5"/>
    <mergeCell ref="K6:L6"/>
    <mergeCell ref="F15:H15"/>
    <mergeCell ref="A18:I1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922C0-3EFA-411E-B7DB-F3C1109AD843}">
  <dimension ref="A1:H12"/>
  <sheetViews>
    <sheetView workbookViewId="0">
      <selection activeCell="C14" sqref="C14"/>
    </sheetView>
  </sheetViews>
  <sheetFormatPr defaultColWidth="9.109375" defaultRowHeight="13.8" x14ac:dyDescent="0.25"/>
  <cols>
    <col min="1" max="1" width="9.109375" style="22"/>
    <col min="2" max="8" width="12.109375" style="22" customWidth="1"/>
    <col min="9" max="16384" width="9.109375" style="22"/>
  </cols>
  <sheetData>
    <row r="1" spans="1:8" ht="15.75" customHeight="1" x14ac:dyDescent="0.25">
      <c r="A1" s="189" t="s">
        <v>121</v>
      </c>
      <c r="B1" s="189"/>
      <c r="C1" s="189"/>
      <c r="D1" s="189"/>
      <c r="E1" s="189"/>
      <c r="F1" s="189"/>
      <c r="G1" s="189"/>
      <c r="H1" s="189"/>
    </row>
    <row r="2" spans="1:8" ht="15.75" customHeight="1" x14ac:dyDescent="0.25">
      <c r="A2" s="190"/>
      <c r="B2" s="190"/>
      <c r="C2" s="190"/>
      <c r="D2" s="190"/>
      <c r="E2" s="190"/>
      <c r="F2" s="190"/>
      <c r="G2" s="190"/>
      <c r="H2" s="190"/>
    </row>
    <row r="3" spans="1:8" ht="27" thickBot="1" x14ac:dyDescent="0.3">
      <c r="A3" s="73" t="s">
        <v>71</v>
      </c>
      <c r="B3" s="74" t="s">
        <v>72</v>
      </c>
      <c r="C3" s="74" t="s">
        <v>73</v>
      </c>
      <c r="D3" s="74" t="s">
        <v>74</v>
      </c>
      <c r="E3" s="74" t="s">
        <v>103</v>
      </c>
      <c r="F3" s="74" t="s">
        <v>76</v>
      </c>
      <c r="G3" s="74" t="s">
        <v>104</v>
      </c>
      <c r="H3" s="74" t="s">
        <v>78</v>
      </c>
    </row>
    <row r="4" spans="1:8" ht="14.4" thickTop="1" x14ac:dyDescent="0.25">
      <c r="A4" s="62">
        <v>1</v>
      </c>
      <c r="B4" s="63">
        <f>SUM('TBL5-EPAY1'!F6,'TBL5-EPAY1'!F8:F14)</f>
        <v>36</v>
      </c>
      <c r="C4" s="63">
        <f>SUM('TBL5-EPAY1'!G6,'TBL5-EPAY1'!G8:G14)</f>
        <v>1.8</v>
      </c>
      <c r="D4" s="63">
        <f>SUM('TBL5-EPAY1'!H6,'TBL5-EPAY1'!H8:H14)</f>
        <v>3.6</v>
      </c>
      <c r="E4" s="63">
        <f>SUM(B4:D4)</f>
        <v>41.4</v>
      </c>
      <c r="F4" s="64">
        <f>'TBL5-EPAY1'!I15</f>
        <v>2200</v>
      </c>
      <c r="G4" s="64">
        <v>0</v>
      </c>
      <c r="H4" s="64">
        <f>+F4+G4</f>
        <v>2200</v>
      </c>
    </row>
    <row r="5" spans="1:8" x14ac:dyDescent="0.25">
      <c r="A5" s="57">
        <v>2</v>
      </c>
      <c r="B5" s="63">
        <f>SUM('TBL6-EPAY2'!F6,'TBL6-EPAY2'!F8:F14)</f>
        <v>117</v>
      </c>
      <c r="C5" s="63">
        <f>SUM('TBL6-EPAY2'!G6,'TBL6-EPAY2'!G8:G14)</f>
        <v>5.85</v>
      </c>
      <c r="D5" s="63">
        <f>SUM('TBL6-EPAY2'!H6,'TBL6-EPAY2'!H8:H14)</f>
        <v>11.7</v>
      </c>
      <c r="E5" s="63">
        <f t="shared" ref="E5" si="0">SUM(B5:D5)</f>
        <v>134.54999999999998</v>
      </c>
      <c r="F5" s="64">
        <f>'TBL6-EPAY2'!I15</f>
        <v>6900</v>
      </c>
      <c r="G5" s="59">
        <v>0</v>
      </c>
      <c r="H5" s="64">
        <f>+F5+G5</f>
        <v>6900</v>
      </c>
    </row>
    <row r="6" spans="1:8" ht="14.4" thickBot="1" x14ac:dyDescent="0.3">
      <c r="A6" s="60">
        <v>3</v>
      </c>
      <c r="B6" s="61">
        <f>SUM('TBL7-EPAY3'!F6,'TBL7-EPAY3'!F8:F14)</f>
        <v>117</v>
      </c>
      <c r="C6" s="61">
        <f>SUM('TBL7-EPAY3'!G6,'TBL7-EPAY3'!G8:G14)</f>
        <v>5.85</v>
      </c>
      <c r="D6" s="61">
        <f>SUM('TBL7-EPAY3'!H6,'TBL7-EPAY3'!H8:H14)</f>
        <v>11.7</v>
      </c>
      <c r="E6" s="61">
        <f>SUM(B6:D6)</f>
        <v>134.54999999999998</v>
      </c>
      <c r="F6" s="75">
        <f>'TBL7-EPAY3'!I15</f>
        <v>6900</v>
      </c>
      <c r="G6" s="75">
        <v>0</v>
      </c>
      <c r="H6" s="75">
        <f>+F6+G6</f>
        <v>6900</v>
      </c>
    </row>
    <row r="7" spans="1:8" ht="14.4" thickTop="1" x14ac:dyDescent="0.25">
      <c r="A7" s="62" t="s">
        <v>79</v>
      </c>
      <c r="B7" s="63">
        <f>SUM(B4:B6)</f>
        <v>270</v>
      </c>
      <c r="C7" s="63">
        <f t="shared" ref="C7:H7" si="1">SUM(C4:C6)</f>
        <v>13.5</v>
      </c>
      <c r="D7" s="63">
        <f t="shared" si="1"/>
        <v>27</v>
      </c>
      <c r="E7" s="63">
        <f t="shared" si="1"/>
        <v>310.5</v>
      </c>
      <c r="F7" s="64">
        <f t="shared" si="1"/>
        <v>16000</v>
      </c>
      <c r="G7" s="64">
        <f t="shared" si="1"/>
        <v>0</v>
      </c>
      <c r="H7" s="64">
        <f t="shared" si="1"/>
        <v>16000</v>
      </c>
    </row>
    <row r="8" spans="1:8" x14ac:dyDescent="0.25">
      <c r="A8" s="57" t="s">
        <v>80</v>
      </c>
      <c r="B8" s="58">
        <f>AVERAGE(B4:B6)</f>
        <v>90</v>
      </c>
      <c r="C8" s="58">
        <f>AVERAGE(C4:C6)</f>
        <v>4.5</v>
      </c>
      <c r="D8" s="58">
        <f>AVERAGE(D4:D6)</f>
        <v>9</v>
      </c>
      <c r="E8" s="58">
        <f>AVERAGE(E4:E6)</f>
        <v>103.5</v>
      </c>
      <c r="F8" s="59">
        <f>ROUND(AVERAGE(F4:F6),-2)</f>
        <v>5300</v>
      </c>
      <c r="G8" s="59">
        <f>AVERAGE(G4:G6)</f>
        <v>0</v>
      </c>
      <c r="H8" s="59">
        <f>ROUND(AVERAGE(H4:H6),-2)</f>
        <v>5300</v>
      </c>
    </row>
    <row r="10" spans="1:8" x14ac:dyDescent="0.25">
      <c r="B10" s="27"/>
      <c r="C10" s="27"/>
      <c r="D10" s="27"/>
    </row>
    <row r="11" spans="1:8" x14ac:dyDescent="0.25">
      <c r="B11" s="27"/>
      <c r="C11" s="27"/>
      <c r="D11" s="27"/>
    </row>
    <row r="12" spans="1:8" x14ac:dyDescent="0.25">
      <c r="B12" s="27"/>
      <c r="C12" s="27"/>
      <c r="D12" s="27"/>
    </row>
  </sheetData>
  <sheetProtection algorithmName="SHA-512" hashValue="tKjaNED9d5oH+jTtpitp3V27YDcY4AdGQ+2sPTLEqPc6vGre4XpGyTWuWY6CBiJ4lB5XOOBmRIfyCCwAy7YuQw==" saltValue="lyKgtfZhr4ufpZFQoZwQ2A==" spinCount="100000" sheet="1" objects="1" scenarios="1"/>
  <mergeCells count="1">
    <mergeCell ref="A1:H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29f62856-1543-49d4-a736-4569d363f533" ContentTypeId="0x0101" PreviousValue="false"/>
</file>

<file path=customXml/item2.xml><?xml version="1.0" encoding="utf-8"?>
<ct:contentTypeSchema xmlns:ct="http://schemas.microsoft.com/office/2006/metadata/contentType" xmlns:ma="http://schemas.microsoft.com/office/2006/metadata/properties/metaAttributes" ct:_="" ma:_="" ma:contentTypeName="Document" ma:contentTypeID="0x01010052C2644CEF3BE14BA984F9E32D274554" ma:contentTypeVersion="18" ma:contentTypeDescription="Create a new document." ma:contentTypeScope="" ma:versionID="312d34f8ed2d9a19618b6e7108fb2491">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02fe02c4-dc41-46ff-9d52-90c0a1b1f611" xmlns:ns6="96fc5250-dc30-4f01-945b-7e46a880eeb3" targetNamespace="http://schemas.microsoft.com/office/2006/metadata/properties" ma:root="true" ma:fieldsID="a04c65d1dfb247c5fe118c04c81543ed" ns1:_="" ns2:_="" ns3:_="" ns4:_="" ns5:_="" ns6:_="">
    <xsd:import namespace="http://schemas.microsoft.com/sharepoint/v3"/>
    <xsd:import namespace="4ffa91fb-a0ff-4ac5-b2db-65c790d184a4"/>
    <xsd:import namespace="http://schemas.microsoft.com/sharepoint.v3"/>
    <xsd:import namespace="http://schemas.microsoft.com/sharepoint/v3/fields"/>
    <xsd:import namespace="02fe02c4-dc41-46ff-9d52-90c0a1b1f611"/>
    <xsd:import namespace="96fc5250-dc30-4f01-945b-7e46a880eeb3"/>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5:MediaServiceMetadata" minOccurs="0"/>
                <xsd:element ref="ns5:MediaServiceFastMetadata" minOccurs="0"/>
                <xsd:element ref="ns6:SharedWithUsers" minOccurs="0"/>
                <xsd:element ref="ns6:SharedWithDetails" minOccurs="0"/>
                <xsd:element ref="ns5:MediaServiceDateTaken" minOccurs="0"/>
                <xsd:element ref="ns5:MediaServiceAutoTags" minOccurs="0"/>
                <xsd:element ref="ns5:MediaServiceOCR" minOccurs="0"/>
                <xsd:element ref="ns5:MediaServiceGenerationTime" minOccurs="0"/>
                <xsd:element ref="ns5:MediaServiceEventHashCode" minOccurs="0"/>
                <xsd:element ref="ns1:_ip_UnifiedCompliancePolicyProperties" minOccurs="0"/>
                <xsd:element ref="ns1:_ip_UnifiedCompliancePolicyUIAction" minOccurs="0"/>
                <xsd:element ref="ns5:MediaLengthInSeconds" minOccurs="0"/>
                <xsd:element ref="ns5:MediaServiceObjectDetectorVersions" minOccurs="0"/>
                <xsd:element ref="ns5:MediaServiceSearchProperties" minOccurs="0"/>
                <xsd:element ref="ns5: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element name="_ip_UnifiedCompliancePolicyProperties" ma:index="37" nillable="true" ma:displayName="Unified Compliance Policy Properties" ma:hidden="true" ma:internalName="_ip_UnifiedCompliancePolicyProperties">
      <xsd:simpleType>
        <xsd:restriction base="dms:Note"/>
      </xsd:simpleType>
    </xsd:element>
    <xsd:element name="_ip_UnifiedCompliancePolicyUIAction" ma:index="3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9205dcaf-ae28-4449-b177-6e6c07e37888}" ma:internalName="TaxCatchAllLabel" ma:readOnly="true" ma:showField="CatchAllDataLabel" ma:web="96fc5250-dc30-4f01-945b-7e46a880eeb3">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9205dcaf-ae28-4449-b177-6e6c07e37888}" ma:internalName="TaxCatchAll" ma:showField="CatchAllData" ma:web="96fc5250-dc30-4f01-945b-7e46a880ee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2fe02c4-dc41-46ff-9d52-90c0a1b1f611" elementFormDefault="qualified">
    <xsd:import namespace="http://schemas.microsoft.com/office/2006/documentManagement/types"/>
    <xsd:import namespace="http://schemas.microsoft.com/office/infopath/2007/PartnerControls"/>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DateTaken" ma:index="32" nillable="true" ma:displayName="MediaServiceDateTaken" ma:hidden="true" ma:internalName="MediaServiceDateTaken" ma:readOnly="true">
      <xsd:simpleType>
        <xsd:restriction base="dms:Text"/>
      </xsd:simpleType>
    </xsd:element>
    <xsd:element name="MediaServiceAutoTags" ma:index="33" nillable="true" ma:displayName="Tags" ma:internalName="MediaServiceAutoTags" ma:readOnly="true">
      <xsd:simpleType>
        <xsd:restriction base="dms:Text"/>
      </xsd:simpleType>
    </xsd:element>
    <xsd:element name="MediaServiceOCR" ma:index="34" nillable="true" ma:displayName="Extracted Text" ma:internalName="MediaServiceOCR" ma:readOnly="true">
      <xsd:simpleType>
        <xsd:restriction base="dms:Note">
          <xsd:maxLength value="255"/>
        </xsd:restriction>
      </xsd:simpleType>
    </xsd:element>
    <xsd:element name="MediaServiceGenerationTime" ma:index="35" nillable="true" ma:displayName="MediaServiceGenerationTime" ma:hidden="true" ma:internalName="MediaServiceGenerationTime" ma:readOnly="true">
      <xsd:simpleType>
        <xsd:restriction base="dms:Text"/>
      </xsd:simpleType>
    </xsd:element>
    <xsd:element name="MediaServiceEventHashCode" ma:index="36" nillable="true" ma:displayName="MediaServiceEventHashCode" ma:hidden="true" ma:internalName="MediaServiceEventHashCode" ma:readOnly="true">
      <xsd:simpleType>
        <xsd:restriction base="dms:Text"/>
      </xsd:simpleType>
    </xsd:element>
    <xsd:element name="MediaLengthInSeconds" ma:index="39" nillable="true" ma:displayName="MediaLengthInSeconds" ma:hidden="true" ma:internalName="MediaLengthInSeconds" ma:readOnly="true">
      <xsd:simpleType>
        <xsd:restriction base="dms:Unknown"/>
      </xsd:simpleType>
    </xsd:element>
    <xsd:element name="MediaServiceObjectDetectorVersions" ma:index="40" nillable="true" ma:displayName="MediaServiceObjectDetectorVersions" ma:hidden="true" ma:indexed="true" ma:internalName="MediaServiceObjectDetectorVersions" ma:readOnly="true">
      <xsd:simpleType>
        <xsd:restriction base="dms:Text"/>
      </xsd:simpleType>
    </xsd:element>
    <xsd:element name="MediaServiceSearchProperties" ma:index="41" nillable="true" ma:displayName="MediaServiceSearchProperties" ma:hidden="true" ma:internalName="MediaServiceSearchProperties" ma:readOnly="true">
      <xsd:simpleType>
        <xsd:restriction base="dms:Note"/>
      </xsd:simpleType>
    </xsd:element>
    <xsd:element name="lcf76f155ced4ddcb4097134ff3c332f" ma:index="43" nillable="true" ma:taxonomy="true" ma:internalName="lcf76f155ced4ddcb4097134ff3c332f" ma:taxonomyFieldName="MediaServiceImageTags" ma:displayName="Image Tags" ma:readOnly="false" ma:fieldId="{5cf76f15-5ced-4ddc-b409-7134ff3c332f}" ma:taxonomyMulti="true" ma:sspId="29f62856-1543-49d4-a736-4569d363f53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6fc5250-dc30-4f01-945b-7e46a880eeb3" elementFormDefault="qualified">
    <xsd:import namespace="http://schemas.microsoft.com/office/2006/documentManagement/types"/>
    <xsd:import namespace="http://schemas.microsoft.com/office/infopath/2007/PartnerControls"/>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Source xmlns="http://schemas.microsoft.com/sharepoint/v3/fields" xsi:nil="true"/>
    <Language xmlns="http://schemas.microsoft.com/sharepoint/v3">English</Language>
    <j747ac98061d40f0aa7bd47e1db5675d xmlns="4ffa91fb-a0ff-4ac5-b2db-65c790d184a4">
      <Terms xmlns="http://schemas.microsoft.com/office/infopath/2007/PartnerControls"/>
    </j747ac98061d40f0aa7bd47e1db5675d>
    <External_x0020_Contributor xmlns="4ffa91fb-a0ff-4ac5-b2db-65c790d184a4" xsi:nil="true"/>
    <TaxKeywordTaxHTField xmlns="4ffa91fb-a0ff-4ac5-b2db-65c790d184a4">
      <Terms xmlns="http://schemas.microsoft.com/office/infopath/2007/PartnerControls"/>
    </TaxKeywordTaxHTField>
    <Record xmlns="4ffa91fb-a0ff-4ac5-b2db-65c790d184a4">Shared</Record>
    <Rights xmlns="4ffa91fb-a0ff-4ac5-b2db-65c790d184a4" xsi:nil="true"/>
    <Document_x0020_Creation_x0020_Date xmlns="4ffa91fb-a0ff-4ac5-b2db-65c790d184a4">2022-03-30T20:24:13+00:00</Document_x0020_Creation_x0020_Date>
    <EPA_x0020_Office xmlns="4ffa91fb-a0ff-4ac5-b2db-65c790d184a4" xsi:nil="true"/>
    <CategoryDescription xmlns="http://schemas.microsoft.com/sharepoint.v3" xsi:nil="true"/>
    <Identifier xmlns="4ffa91fb-a0ff-4ac5-b2db-65c790d184a4" xsi:nil="true"/>
    <_Coverage xmlns="http://schemas.microsoft.com/sharepoint/v3/fields" xsi:nil="true"/>
    <Creator xmlns="4ffa91fb-a0ff-4ac5-b2db-65c790d184a4">
      <UserInfo>
        <DisplayName/>
        <AccountId xsi:nil="true"/>
        <AccountType/>
      </UserInfo>
    </Creator>
    <EPA_x0020_Related_x0020_Documents xmlns="4ffa91fb-a0ff-4ac5-b2db-65c790d184a4" xsi:nil="true"/>
    <EPA_x0020_Contributor xmlns="4ffa91fb-a0ff-4ac5-b2db-65c790d184a4">
      <UserInfo>
        <DisplayName/>
        <AccountId xsi:nil="true"/>
        <AccountType/>
      </UserInfo>
    </EPA_x0020_Contributor>
    <TaxCatchAll xmlns="4ffa91fb-a0ff-4ac5-b2db-65c790d184a4" xsi:nil="true"/>
    <_ip_UnifiedCompliancePolicyUIAction xmlns="http://schemas.microsoft.com/sharepoint/v3" xsi:nil="true"/>
    <_ip_UnifiedCompliancePolicyProperties xmlns="http://schemas.microsoft.com/sharepoint/v3" xsi:nil="true"/>
    <lcf76f155ced4ddcb4097134ff3c332f xmlns="02fe02c4-dc41-46ff-9d52-90c0a1b1f611">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13F9A9-F6EF-4F12-8E38-82C98B16D6C0}">
  <ds:schemaRefs>
    <ds:schemaRef ds:uri="Microsoft.SharePoint.Taxonomy.ContentTypeSync"/>
  </ds:schemaRefs>
</ds:datastoreItem>
</file>

<file path=customXml/itemProps2.xml><?xml version="1.0" encoding="utf-8"?>
<ds:datastoreItem xmlns:ds="http://schemas.openxmlformats.org/officeDocument/2006/customXml" ds:itemID="{5B00C81B-B36D-4E89-B071-EE19F01494C5}"/>
</file>

<file path=customXml/itemProps3.xml><?xml version="1.0" encoding="utf-8"?>
<ds:datastoreItem xmlns:ds="http://schemas.openxmlformats.org/officeDocument/2006/customXml" ds:itemID="{78732806-C5E6-4268-9CD4-709BEE9F57F7}">
  <ds:schemaRefs>
    <ds:schemaRef ds:uri="http://schemas.microsoft.com/office/2006/metadata/properties"/>
    <ds:schemaRef ds:uri="http://schemas.microsoft.com/office/infopath/2007/PartnerControls"/>
    <ds:schemaRef ds:uri="http://schemas.microsoft.com/sharepoint/v3/fields"/>
    <ds:schemaRef ds:uri="http://schemas.microsoft.com/sharepoint/v3"/>
    <ds:schemaRef ds:uri="4ffa91fb-a0ff-4ac5-b2db-65c790d184a4"/>
    <ds:schemaRef ds:uri="http://schemas.microsoft.com/sharepoint.v3"/>
  </ds:schemaRefs>
</ds:datastoreItem>
</file>

<file path=customXml/itemProps4.xml><?xml version="1.0" encoding="utf-8"?>
<ds:datastoreItem xmlns:ds="http://schemas.openxmlformats.org/officeDocument/2006/customXml" ds:itemID="{B4C3DEA5-A144-47FE-AC74-60985BAA2CA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Cover</vt:lpstr>
      <vt:lpstr>TBL1-ResY1</vt:lpstr>
      <vt:lpstr>TBL2-ResY2</vt:lpstr>
      <vt:lpstr>TBL3-ResY3</vt:lpstr>
      <vt:lpstr>TBL4-ResSUM</vt:lpstr>
      <vt:lpstr>TBL5-EPAY1</vt:lpstr>
      <vt:lpstr>TBL6-EPAY2</vt:lpstr>
      <vt:lpstr>TBL7-EPAY3</vt:lpstr>
      <vt:lpstr>TBL8-EPA SUMMARY</vt:lpstr>
      <vt:lpstr>Method 9 Cost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Bryan Lange</dc:creator>
  <cp:keywords/>
  <dc:description/>
  <cp:lastModifiedBy>Danny Greene</cp:lastModifiedBy>
  <cp:revision/>
  <dcterms:created xsi:type="dcterms:W3CDTF">2018-01-23T21:19:08Z</dcterms:created>
  <dcterms:modified xsi:type="dcterms:W3CDTF">2023-11-08T13:10:02Z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0x01010052C2644CEF3BE14BA984F9E32D274554</vt:lpwstr>
  </property>
  <property fmtid="{D5CDD505-2E9C-101B-9397-08002B2CF9AE}" pid="3" name="TaxKeyword">
    <vt:lpwstr/>
  </property>
  <property fmtid="{D5CDD505-2E9C-101B-9397-08002B2CF9AE}" pid="4" name="e3f09c3df709400db2417a7161762d62">
    <vt:lpwstr/>
  </property>
  <property fmtid="{D5CDD505-2E9C-101B-9397-08002B2CF9AE}" pid="5" name="EPA_x0020_Subject">
    <vt:lpwstr/>
  </property>
  <property fmtid="{D5CDD505-2E9C-101B-9397-08002B2CF9AE}" pid="6" name="Document Type">
    <vt:lpwstr/>
  </property>
  <property fmtid="{D5CDD505-2E9C-101B-9397-08002B2CF9AE}" pid="7" name="EPA Subject">
    <vt:lpwstr/>
  </property>
  <property fmtid="{D5CDD505-2E9C-101B-9397-08002B2CF9AE}" pid="8" name="Document_x0020_Type">
    <vt:lpwstr/>
  </property>
  <property fmtid="{D5CDD505-2E9C-101B-9397-08002B2CF9AE}" pid="9" name="MediaServiceImageTags">
    <vt:lpwstr/>
  </property>
</Properties>
</file>