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J:\Maryland\Riverdale\ITD\IMC\5.7 050 PRA\ICR ACTIVE\PPQ\PPQ 0104 2026\IMB\"/>
    </mc:Choice>
  </mc:AlternateContent>
  <xr:revisionPtr revIDLastSave="0" documentId="13_ncr:1_{4EA4B131-4027-4FD6-A1CF-09CEA96799CD}" xr6:coauthVersionLast="47" xr6:coauthVersionMax="47" xr10:uidLastSave="{00000000-0000-0000-0000-000000000000}"/>
  <bookViews>
    <workbookView xWindow="-120" yWindow="-120" windowWidth="38640" windowHeight="21120" tabRatio="389" xr2:uid="{F38D79EA-36B0-400D-84E7-32D0B3AB86E3}"/>
  </bookViews>
  <sheets>
    <sheet name="APHIS 71" sheetId="1" r:id="rId1"/>
    <sheet name="IMB-ROCIS Calcs" sheetId="4" r:id="rId2"/>
    <sheet name="IMB-SS Q12-SOCC" sheetId="9" r:id="rId3"/>
    <sheet name="IMB-ICR Comp." sheetId="8" r:id="rId4"/>
  </sheets>
  <definedNames>
    <definedName name="_xlnm.Print_Area" localSheetId="1">'IMB-ROCIS Calcs'!$A$5:$F$45</definedName>
    <definedName name="_xlnm.Print_Area" localSheetId="2">'IMB-SS Q12-SOCC'!$A$1:$D$37</definedName>
    <definedName name="_xlnm.Print_Titles" localSheetId="0">'APHIS 71'!$12:$13</definedName>
    <definedName name="_xlnm.Print_Titles" localSheetId="3">'IMB-ICR Comp.'!$12:$13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13" i="4" l="1"/>
  <c r="E12" i="4"/>
  <c r="E9" i="4"/>
  <c r="E7" i="4"/>
  <c r="E11" i="4"/>
  <c r="E10" i="4"/>
  <c r="E8" i="4"/>
  <c r="E6" i="4"/>
  <c r="C20" i="9"/>
  <c r="C24" i="9" s="1"/>
  <c r="L10" i="8"/>
  <c r="L9" i="8"/>
  <c r="L8" i="8"/>
  <c r="L6" i="8"/>
  <c r="L5" i="8"/>
  <c r="P46" i="8"/>
  <c r="N46" i="8"/>
  <c r="T45" i="8"/>
  <c r="R45" i="8"/>
  <c r="P45" i="8"/>
  <c r="N45" i="8"/>
  <c r="L45" i="8"/>
  <c r="J45" i="8"/>
  <c r="O28" i="8"/>
  <c r="N28" i="8"/>
  <c r="M28" i="8"/>
  <c r="L28" i="8"/>
  <c r="P28" i="8" s="1"/>
  <c r="O27" i="8"/>
  <c r="N27" i="8"/>
  <c r="M27" i="8"/>
  <c r="L27" i="8"/>
  <c r="P27" i="8" s="1"/>
  <c r="P26" i="8"/>
  <c r="O26" i="8"/>
  <c r="N26" i="8"/>
  <c r="M26" i="8"/>
  <c r="L26" i="8"/>
  <c r="O25" i="8"/>
  <c r="N25" i="8"/>
  <c r="M25" i="8"/>
  <c r="L25" i="8"/>
  <c r="P25" i="8" s="1"/>
  <c r="O24" i="8"/>
  <c r="N24" i="8"/>
  <c r="M24" i="8"/>
  <c r="L24" i="8"/>
  <c r="P24" i="8" s="1"/>
  <c r="P23" i="8"/>
  <c r="O23" i="8"/>
  <c r="N23" i="8"/>
  <c r="M23" i="8"/>
  <c r="L23" i="8"/>
  <c r="O22" i="8"/>
  <c r="N22" i="8"/>
  <c r="M22" i="8"/>
  <c r="L22" i="8"/>
  <c r="P22" i="8" s="1"/>
  <c r="O21" i="8"/>
  <c r="N21" i="8"/>
  <c r="M21" i="8"/>
  <c r="L21" i="8"/>
  <c r="P21" i="8" s="1"/>
  <c r="P20" i="8"/>
  <c r="O20" i="8"/>
  <c r="N20" i="8"/>
  <c r="M20" i="8"/>
  <c r="L20" i="8"/>
  <c r="O19" i="8"/>
  <c r="N19" i="8"/>
  <c r="M19" i="8"/>
  <c r="L19" i="8"/>
  <c r="P19" i="8" s="1"/>
  <c r="O18" i="8"/>
  <c r="N18" i="8"/>
  <c r="M18" i="8"/>
  <c r="L18" i="8"/>
  <c r="P18" i="8" s="1"/>
  <c r="P17" i="8"/>
  <c r="O17" i="8"/>
  <c r="N17" i="8"/>
  <c r="M17" i="8"/>
  <c r="L17" i="8"/>
  <c r="O34" i="8"/>
  <c r="N34" i="8"/>
  <c r="M34" i="8"/>
  <c r="L34" i="8"/>
  <c r="P34" i="8" s="1"/>
  <c r="O33" i="8"/>
  <c r="N33" i="8"/>
  <c r="M33" i="8"/>
  <c r="L33" i="8"/>
  <c r="P33" i="8" s="1"/>
  <c r="O32" i="8"/>
  <c r="N32" i="8"/>
  <c r="M32" i="8"/>
  <c r="L32" i="8"/>
  <c r="P32" i="8" s="1"/>
  <c r="O31" i="8"/>
  <c r="N31" i="8"/>
  <c r="M31" i="8"/>
  <c r="L31" i="8"/>
  <c r="P31" i="8" s="1"/>
  <c r="O30" i="8"/>
  <c r="N30" i="8"/>
  <c r="M30" i="8"/>
  <c r="L30" i="8"/>
  <c r="P30" i="8" s="1"/>
  <c r="P29" i="8"/>
  <c r="O29" i="8"/>
  <c r="N29" i="8"/>
  <c r="M29" i="8"/>
  <c r="L29" i="8"/>
  <c r="B8" i="1"/>
  <c r="L27" i="1"/>
  <c r="L28" i="1"/>
  <c r="L29" i="1"/>
  <c r="L30" i="1"/>
  <c r="L31" i="1"/>
  <c r="L32" i="1"/>
  <c r="L33" i="1"/>
  <c r="L34" i="1"/>
  <c r="L35" i="1"/>
  <c r="L36" i="1"/>
  <c r="L37" i="1"/>
  <c r="L38" i="1"/>
  <c r="L39" i="1"/>
  <c r="L40" i="1"/>
  <c r="L41" i="1"/>
  <c r="L42" i="1"/>
  <c r="L43" i="1"/>
  <c r="L44" i="1"/>
  <c r="L45" i="1"/>
  <c r="L46" i="1"/>
  <c r="O11" i="4"/>
  <c r="O10" i="4"/>
  <c r="O9" i="4"/>
  <c r="N11" i="4"/>
  <c r="N10" i="4"/>
  <c r="N9" i="4"/>
  <c r="M11" i="4"/>
  <c r="L11" i="4"/>
  <c r="L10" i="4"/>
  <c r="L9" i="4"/>
  <c r="K11" i="4"/>
  <c r="L6" i="1" l="1"/>
  <c r="L5" i="1"/>
  <c r="L8" i="1" l="1"/>
  <c r="M14" i="8"/>
  <c r="O15" i="8"/>
  <c r="O16" i="8"/>
  <c r="O35" i="8"/>
  <c r="O36" i="8"/>
  <c r="O37" i="8"/>
  <c r="O38" i="8"/>
  <c r="O39" i="8"/>
  <c r="O40" i="8"/>
  <c r="O41" i="8"/>
  <c r="O42" i="8"/>
  <c r="O43" i="8"/>
  <c r="O44" i="8"/>
  <c r="O14" i="8"/>
  <c r="N15" i="8"/>
  <c r="N16" i="8"/>
  <c r="N35" i="8"/>
  <c r="N36" i="8"/>
  <c r="N37" i="8"/>
  <c r="N38" i="8"/>
  <c r="N39" i="8"/>
  <c r="N40" i="8"/>
  <c r="N41" i="8"/>
  <c r="N42" i="8"/>
  <c r="N43" i="8"/>
  <c r="N44" i="8"/>
  <c r="N14" i="8"/>
  <c r="B18" i="4"/>
  <c r="K18" i="4" s="1"/>
  <c r="M18" i="4" l="1"/>
  <c r="E43" i="4"/>
  <c r="H44" i="4" s="1"/>
  <c r="B16" i="4"/>
  <c r="K15" i="4" s="1"/>
  <c r="L44" i="8"/>
  <c r="P44" i="8" s="1"/>
  <c r="M44" i="8"/>
  <c r="B44" i="4"/>
  <c r="B36" i="4"/>
  <c r="E19" i="4"/>
  <c r="H20" i="4" s="1"/>
  <c r="D19" i="4"/>
  <c r="H19" i="4" s="1"/>
  <c r="E27" i="4"/>
  <c r="H28" i="4" s="1"/>
  <c r="D27" i="4"/>
  <c r="H27" i="4" s="1"/>
  <c r="B28" i="4"/>
  <c r="B42" i="4"/>
  <c r="K42" i="4" s="1"/>
  <c r="M42" i="4" s="1"/>
  <c r="E35" i="4"/>
  <c r="H36" i="4" s="1"/>
  <c r="D35" i="4"/>
  <c r="H35" i="4" s="1"/>
  <c r="B34" i="4"/>
  <c r="K34" i="4" s="1"/>
  <c r="M34" i="4" s="1"/>
  <c r="B26" i="4"/>
  <c r="B20" i="4"/>
  <c r="K26" i="4" l="1"/>
  <c r="K9" i="4" s="1"/>
  <c r="H11" i="4"/>
  <c r="B40" i="4"/>
  <c r="K39" i="4" s="1"/>
  <c r="M26" i="4" l="1"/>
  <c r="M9" i="4" s="1"/>
  <c r="B32" i="4"/>
  <c r="K31" i="4" s="1"/>
  <c r="B24" i="4"/>
  <c r="K23" i="4" s="1"/>
  <c r="L15" i="8"/>
  <c r="P15" i="8" s="1"/>
  <c r="M15" i="8"/>
  <c r="L16" i="8"/>
  <c r="P16" i="8" s="1"/>
  <c r="M16" i="8"/>
  <c r="L35" i="8"/>
  <c r="P35" i="8" s="1"/>
  <c r="M35" i="8"/>
  <c r="L36" i="8"/>
  <c r="P36" i="8" s="1"/>
  <c r="M36" i="8"/>
  <c r="L37" i="8"/>
  <c r="P37" i="8" s="1"/>
  <c r="M37" i="8"/>
  <c r="L38" i="8"/>
  <c r="P38" i="8" s="1"/>
  <c r="M38" i="8"/>
  <c r="L39" i="8"/>
  <c r="P39" i="8" s="1"/>
  <c r="M39" i="8"/>
  <c r="L40" i="8"/>
  <c r="P40" i="8" s="1"/>
  <c r="M40" i="8"/>
  <c r="L41" i="8"/>
  <c r="P41" i="8" s="1"/>
  <c r="M41" i="8"/>
  <c r="L42" i="8"/>
  <c r="P42" i="8" s="1"/>
  <c r="M42" i="8"/>
  <c r="L43" i="8"/>
  <c r="P43" i="8" s="1"/>
  <c r="M43" i="8"/>
  <c r="L25" i="1"/>
  <c r="L26" i="1"/>
  <c r="L21" i="1"/>
  <c r="L22" i="1"/>
  <c r="L23" i="1"/>
  <c r="L24" i="1"/>
  <c r="L14" i="8"/>
  <c r="P14" i="8" l="1"/>
  <c r="K6" i="4"/>
  <c r="O5" i="8" l="1"/>
  <c r="P5" i="8" s="1"/>
  <c r="B17" i="4"/>
  <c r="L15" i="1" l="1"/>
  <c r="L16" i="1"/>
  <c r="D43" i="4" s="1"/>
  <c r="H43" i="4" s="1"/>
  <c r="H10" i="4" s="1"/>
  <c r="L17" i="1"/>
  <c r="L18" i="1"/>
  <c r="L19" i="1"/>
  <c r="L20" i="1"/>
  <c r="L14" i="1"/>
  <c r="B37" i="4" l="1"/>
  <c r="L9" i="1"/>
  <c r="C23" i="9" s="1"/>
  <c r="C25" i="9" s="1"/>
  <c r="C27" i="9" s="1"/>
  <c r="B21" i="4"/>
  <c r="B19" i="4"/>
  <c r="C19" i="4"/>
  <c r="B45" i="4"/>
  <c r="B43" i="4"/>
  <c r="C43" i="4"/>
  <c r="H42" i="4" s="1"/>
  <c r="C27" i="4"/>
  <c r="H26" i="4" s="1"/>
  <c r="B29" i="4"/>
  <c r="B27" i="4"/>
  <c r="C35" i="4"/>
  <c r="H34" i="4" s="1"/>
  <c r="B35" i="4"/>
  <c r="L10" i="1" l="1"/>
  <c r="H29" i="4"/>
  <c r="K27" i="4" s="1"/>
  <c r="M27" i="4" s="1"/>
  <c r="H45" i="4"/>
  <c r="K43" i="4" s="1"/>
  <c r="M43" i="4" s="1"/>
  <c r="H37" i="4"/>
  <c r="K35" i="4" s="1"/>
  <c r="M35" i="4" s="1"/>
  <c r="H18" i="4"/>
  <c r="B25" i="4"/>
  <c r="E14" i="4"/>
  <c r="B41" i="4"/>
  <c r="B33" i="4"/>
  <c r="H9" i="4" l="1"/>
  <c r="H12" i="4" s="1"/>
  <c r="H21" i="4"/>
  <c r="K19" i="4" s="1"/>
  <c r="M19" i="4" l="1"/>
  <c r="M10" i="4" s="1"/>
  <c r="K10" i="4"/>
  <c r="B12" i="4"/>
  <c r="B11" i="4"/>
  <c r="B9" i="4"/>
  <c r="B13" i="4" l="1"/>
  <c r="B10"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Keegan, Regina - MRP-APHIS, Riverdale, MD</author>
  </authors>
  <commentList>
    <comment ref="A2" authorId="0" shapeId="0" xr:uid="{E8A9364B-02AF-4DD3-AAFC-6C9EF91DEF63}">
      <text>
        <r>
          <rPr>
            <sz val="9"/>
            <color indexed="81"/>
            <rFont val="Tahoma"/>
            <family val="2"/>
          </rPr>
          <t>Due to section 508 accessibility, do not merge cells.  If the ICR title requires more space then allowed, key in additional words of the title in row 3.</t>
        </r>
      </text>
    </comment>
    <comment ref="A5" authorId="0" shapeId="0" xr:uid="{8CCE2706-0A4C-4943-8409-74E34B6819B2}">
      <text>
        <r>
          <rPr>
            <sz val="9"/>
            <color indexed="81"/>
            <rFont val="Tahoma"/>
            <family val="2"/>
          </rPr>
          <t>Enter one:
-Proposed rule
-Final rule
-New ICR
-Renewal
-Reinstatement</t>
        </r>
      </text>
    </comment>
    <comment ref="K5" authorId="0" shapeId="0" xr:uid="{0734D3A6-378A-4E25-8590-CB11EA7A29CC}">
      <text>
        <r>
          <rPr>
            <sz val="9"/>
            <color indexed="81"/>
            <rFont val="Tahoma"/>
            <family val="2"/>
          </rPr>
          <t>This is the sum of Activities, Column , filtered to capture only first occurences as marked in Activitiy Description, Part II Column G.</t>
        </r>
      </text>
    </comment>
    <comment ref="K6" authorId="0" shapeId="0" xr:uid="{A93ABDB6-51C9-4389-89B7-046F26BD5936}">
      <text>
        <r>
          <rPr>
            <sz val="9"/>
            <color indexed="81"/>
            <rFont val="Tahoma"/>
            <family val="2"/>
          </rPr>
          <t>This is the sum of all entries in Part II, Column J.</t>
        </r>
      </text>
    </comment>
    <comment ref="K7" authorId="0" shapeId="0" xr:uid="{1CE8DBDB-00D3-4941-90BA-495C4847D00E}">
      <text>
        <r>
          <rPr>
            <sz val="9"/>
            <color indexed="81"/>
            <rFont val="Tahoma"/>
            <family val="2"/>
          </rPr>
          <t>Enter the estimated percentage of total responses that are submitted electronically.</t>
        </r>
      </text>
    </comment>
    <comment ref="K8" authorId="0" shapeId="0" xr:uid="{26AD37F7-5A0B-46C7-BB7F-A6FBC9659299}">
      <text>
        <r>
          <rPr>
            <sz val="9"/>
            <color indexed="81"/>
            <rFont val="Tahoma"/>
            <family val="2"/>
          </rPr>
          <t>Automatically calculates; Total Respondents X Total Annual Respondents</t>
        </r>
      </text>
    </comment>
    <comment ref="A9" authorId="0" shapeId="0" xr:uid="{8098A881-9DCA-4651-9343-BB9832CAFFC5}">
      <text>
        <r>
          <rPr>
            <sz val="9"/>
            <color indexed="81"/>
            <rFont val="Tahoma"/>
            <family val="2"/>
          </rPr>
          <t>Docket number assigned by RAD for 60-day public comment period Federal Register notice</t>
        </r>
      </text>
    </comment>
    <comment ref="K9" authorId="0" shapeId="0" xr:uid="{FFCE0A2D-D908-4134-9318-8F9B011535B3}">
      <text>
        <r>
          <rPr>
            <sz val="9"/>
            <color indexed="81"/>
            <rFont val="Tahoma"/>
            <family val="2"/>
          </rPr>
          <t>This is the sum of all entries, Section II Column L</t>
        </r>
      </text>
    </comment>
    <comment ref="A10" authorId="0" shapeId="0" xr:uid="{7C728C08-EF2B-4508-BE6B-A151EBDCA0D5}">
      <text>
        <r>
          <rPr>
            <sz val="9"/>
            <color indexed="81"/>
            <rFont val="Tahoma"/>
            <family val="2"/>
          </rPr>
          <t>Citation for 60-day public comment period Federal Register notice (e.g., 84FR38333)</t>
        </r>
      </text>
    </comment>
    <comment ref="K10" authorId="0" shapeId="0" xr:uid="{07705983-F7DE-4634-830E-F4FFF6FCBF81}">
      <text>
        <r>
          <rPr>
            <sz val="9"/>
            <color indexed="81"/>
            <rFont val="Tahoma"/>
            <family val="2"/>
          </rPr>
          <t>Automatically calculates; Total Burden Hours ÷ Total Annual Responses</t>
        </r>
      </text>
    </comment>
    <comment ref="K11" authorId="0" shapeId="0" xr:uid="{1FD1AD0C-3748-4DF5-97E3-7F7319257665}">
      <text>
        <r>
          <rPr>
            <sz val="9"/>
            <color indexed="81"/>
            <rFont val="Tahoma"/>
            <family val="2"/>
          </rPr>
          <t>Enter the percentage of total business respondents that are small entities.</t>
        </r>
      </text>
    </comment>
    <comment ref="A13" authorId="0" shapeId="0" xr:uid="{D492D997-4CF1-4F0D-B85D-2D7A0EDC61E9}">
      <text>
        <r>
          <rPr>
            <sz val="9"/>
            <color indexed="81"/>
            <rFont val="Tahoma"/>
            <family val="2"/>
          </rPr>
          <t>The title must be consistent from the previous submission to the current one, and between the APHIS 71 and the Supporting Statement. If the title has changed, insert another column to the right and title it "PREVIOUS TITLE".
If this activity is a discretionary change, enter (NEW) if this is a new activity, respondent type, or response time estimate; or (VIOLATION) if this is previously unreported activity.</t>
        </r>
      </text>
    </comment>
    <comment ref="C13" authorId="0" shapeId="0" xr:uid="{8C17CF25-DB63-4E6E-A768-A34E0CF16F1C}">
      <text>
        <r>
          <rPr>
            <sz val="9"/>
            <color indexed="81"/>
            <rFont val="Tahoma"/>
            <family val="2"/>
          </rPr>
          <t>If there is a form associated with this activity, enter the form number (e.g., APHIS 123).  If the activity uses a form letter or something similar, enter "letter".  If the information is collected via an information system, enter the acronym for the information system (e.g., MITS).</t>
        </r>
      </text>
    </comment>
    <comment ref="D13" authorId="0" shapeId="0" xr:uid="{41E1546F-5FB9-4770-BD23-2E7B067738B5}">
      <text>
        <r>
          <rPr>
            <sz val="9"/>
            <color indexed="81"/>
            <rFont val="Tahoma"/>
            <family val="2"/>
          </rPr>
          <t>Enter all that apply if the collection instrument is a form:
- Paper
-  PDF
-  Info System</t>
        </r>
      </text>
    </comment>
    <comment ref="E13" authorId="0" shapeId="0" xr:uid="{B3544A20-78EE-44AC-B0C9-241C57BB3368}">
      <text>
        <r>
          <rPr>
            <sz val="9"/>
            <color indexed="81"/>
            <rFont val="Tahoma"/>
            <family val="2"/>
          </rPr>
          <t>" " - None.  Leave blank if there is no change to this activity.
E   - Estimate. The change is to the number of respondents, responses, or burden hours only.
D  - Discretionary. The change is a new activity, a reported violation, or a new respondent type or response time.
C  - Correction. The change is to capture and report a previous error of some type.</t>
        </r>
      </text>
    </comment>
    <comment ref="F13" authorId="0" shapeId="0" xr:uid="{ADA5009B-FF9F-46B2-BA6B-0257479EEADD}">
      <text>
        <r>
          <rPr>
            <sz val="9"/>
            <color indexed="81"/>
            <rFont val="Tahoma"/>
            <family val="2"/>
          </rPr>
          <t>Select only one group per line (e.g., FG and S1 are two lines, S1 and S2 are one line):
FG - foreign government
S1 - state government
S2 - local government
S3 - tribal government
P1 - business
P2 - farm
P3 - non or not for profit
 I   - individual or household</t>
        </r>
      </text>
    </comment>
    <comment ref="G13" authorId="0" shapeId="0" xr:uid="{4FA0B8BE-7320-45C0-BFD1-F56FF4E32884}">
      <text>
        <r>
          <rPr>
            <sz val="9"/>
            <color indexed="81"/>
            <rFont val="Tahoma"/>
            <family val="2"/>
          </rPr>
          <t>Respondents should not be counted more than once in the total number of respondents. Place an "X" in this space to indicate this activity reflects a unique group of respondents in this ICR.</t>
        </r>
      </text>
    </comment>
    <comment ref="H13" authorId="0" shapeId="0" xr:uid="{FCA3191D-D0DB-4A61-9F0C-7E2E7C9EF501}">
      <text>
        <r>
          <rPr>
            <sz val="9"/>
            <color indexed="81"/>
            <rFont val="Tahoma"/>
            <family val="2"/>
          </rPr>
          <t>Select only one per line:
  I    - Reporting.  Information is received from the public via voice, document, or information system.
 R   - Recordkeeping. The respondent is required to maintain records for a prescribed period of time.
TP - Third Party Disclosure. The respondent is required to post information for the benefit of a third party (e.g., labels on product packages or quarantine signs at fairs).</t>
        </r>
      </text>
    </comment>
    <comment ref="I13" authorId="0" shapeId="0" xr:uid="{081517E3-E5BA-49E0-A008-BC49EDD3CF7E}">
      <text>
        <r>
          <rPr>
            <sz val="9"/>
            <color indexed="81"/>
            <rFont val="Tahoma"/>
            <family val="2"/>
          </rPr>
          <t>See the comment for Column G. Do not count respondents multiple times within the same activity. Each individual or household counts as one respondent, and each business or non-U.S. Federal government activity counts as one respondent.</t>
        </r>
      </text>
    </comment>
    <comment ref="J13" authorId="0" shapeId="0" xr:uid="{CA2938F6-784D-4A6D-9596-0A40DA6D556A}">
      <text>
        <r>
          <rPr>
            <sz val="9"/>
            <color indexed="81"/>
            <rFont val="Tahoma"/>
            <family val="2"/>
          </rPr>
          <t>Each instance of the activity counts as one response regardless of the respondent type.
Each recordkeeper counts as one response.</t>
        </r>
      </text>
    </comment>
    <comment ref="K13" authorId="0" shapeId="0" xr:uid="{B4FB3F3B-230A-4597-A8FA-AE443CF1388A}">
      <text>
        <r>
          <rPr>
            <sz val="9"/>
            <color indexed="81"/>
            <rFont val="Tahoma"/>
            <family val="2"/>
          </rPr>
          <t>This entry should be the same as that entered in the OMB banner at the top of the form.
Times less than 1 hour should be calculated as number of minutes divided by 60 and listed to three decimal places.
For recordkeepers, enter the estimated average number of hours per year the recordkeeper will spend on this activity.</t>
        </r>
      </text>
    </comment>
    <comment ref="L13" authorId="0" shapeId="0" xr:uid="{40C5A728-9F1B-4120-9740-BE086E1EF230}">
      <text>
        <r>
          <rPr>
            <sz val="9"/>
            <color indexed="81"/>
            <rFont val="Tahoma"/>
            <family val="2"/>
          </rPr>
          <t>Calculation: Column J x K
Formula rounds up</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Keegan, Regina - MRP-APHIS, Riverdale, MD</author>
  </authors>
  <commentList>
    <comment ref="A2" authorId="0" shapeId="0" xr:uid="{E6982188-F251-4802-BDB1-18C89458047F}">
      <text>
        <r>
          <rPr>
            <sz val="9"/>
            <color indexed="81"/>
            <rFont val="Tahoma"/>
            <family val="2"/>
          </rPr>
          <t>Due to section 508 accessibility, do not merge cells.  If the ICR title requires more space then allowed, key in additional words of the title in row 3.</t>
        </r>
      </text>
    </comment>
    <comment ref="A5" authorId="0" shapeId="0" xr:uid="{CAC20EA3-5A1B-4EBE-8693-89E6D750E129}">
      <text>
        <r>
          <rPr>
            <sz val="9"/>
            <color indexed="81"/>
            <rFont val="Tahoma"/>
            <family val="2"/>
          </rPr>
          <t>Enter one:
-Proposed rule
-Final rule
-New ICR
-Renewal
-Reinstatement</t>
        </r>
      </text>
    </comment>
    <comment ref="K5" authorId="0" shapeId="0" xr:uid="{288FCBA3-E67C-4F20-8A95-F0720DD179EC}">
      <text>
        <r>
          <rPr>
            <sz val="9"/>
            <color indexed="81"/>
            <rFont val="Tahoma"/>
            <family val="2"/>
          </rPr>
          <t>This is the sum of Activities, Column , filtered to capture only first occurences as marked in Activitiy Description, Part II Column G.</t>
        </r>
      </text>
    </comment>
    <comment ref="K6" authorId="0" shapeId="0" xr:uid="{02A99E92-BB13-4108-B451-44D8CFCD3D36}">
      <text>
        <r>
          <rPr>
            <sz val="9"/>
            <color indexed="81"/>
            <rFont val="Tahoma"/>
            <family val="2"/>
          </rPr>
          <t>This is the sum of all entries in Part II, Column J.</t>
        </r>
      </text>
    </comment>
    <comment ref="K7" authorId="0" shapeId="0" xr:uid="{5C75C1DB-B09D-4F61-A182-9D0B745F8215}">
      <text>
        <r>
          <rPr>
            <sz val="9"/>
            <color indexed="81"/>
            <rFont val="Tahoma"/>
            <family val="2"/>
          </rPr>
          <t>Enter the estimated percentage of total responses that are submitted electronically.</t>
        </r>
      </text>
    </comment>
    <comment ref="K8" authorId="0" shapeId="0" xr:uid="{B6C92460-2AA4-4361-8890-39BFDCDFD913}">
      <text>
        <r>
          <rPr>
            <sz val="9"/>
            <color indexed="81"/>
            <rFont val="Tahoma"/>
            <family val="2"/>
          </rPr>
          <t>Automatically calculates; Total Respondents X Total Annual Respondents</t>
        </r>
      </text>
    </comment>
    <comment ref="A9" authorId="0" shapeId="0" xr:uid="{D1083C61-9745-43DD-9DEC-7CA7D71CBF85}">
      <text>
        <r>
          <rPr>
            <sz val="9"/>
            <color indexed="81"/>
            <rFont val="Tahoma"/>
            <family val="2"/>
          </rPr>
          <t>Docket number assigned by RAD for 60-day public comment period Federal Register notice</t>
        </r>
      </text>
    </comment>
    <comment ref="K9" authorId="0" shapeId="0" xr:uid="{D20F1DBA-C9DA-4932-98AE-AF70E0D4D484}">
      <text>
        <r>
          <rPr>
            <sz val="9"/>
            <color indexed="81"/>
            <rFont val="Tahoma"/>
            <family val="2"/>
          </rPr>
          <t>This is the sum of all entries, Section II Column L</t>
        </r>
      </text>
    </comment>
    <comment ref="A10" authorId="0" shapeId="0" xr:uid="{BBF48825-F164-45D5-9FAF-F8000EDDDA0A}">
      <text>
        <r>
          <rPr>
            <sz val="9"/>
            <color indexed="81"/>
            <rFont val="Tahoma"/>
            <family val="2"/>
          </rPr>
          <t>Citation for 60-day public comment period Federal Register notice (e.g., 84FR38333)</t>
        </r>
      </text>
    </comment>
    <comment ref="K10" authorId="0" shapeId="0" xr:uid="{CA3E24F9-917A-46D3-BFEF-3E15BED0A0BA}">
      <text>
        <r>
          <rPr>
            <sz val="9"/>
            <color indexed="81"/>
            <rFont val="Tahoma"/>
            <family val="2"/>
          </rPr>
          <t>Automatically calculates; Total Burden Hours ÷ Total Annual Responses</t>
        </r>
      </text>
    </comment>
    <comment ref="K11" authorId="0" shapeId="0" xr:uid="{C81DE73A-CB82-4A0A-B125-4AF66D7C50FB}">
      <text>
        <r>
          <rPr>
            <sz val="9"/>
            <color indexed="81"/>
            <rFont val="Tahoma"/>
            <family val="2"/>
          </rPr>
          <t>Enter the percentage of total business respondents that are small entities.</t>
        </r>
      </text>
    </comment>
    <comment ref="A13" authorId="0" shapeId="0" xr:uid="{757850E9-F97C-4181-8011-E77F7C15D4E0}">
      <text>
        <r>
          <rPr>
            <sz val="9"/>
            <color indexed="81"/>
            <rFont val="Tahoma"/>
            <family val="2"/>
          </rPr>
          <t>The title must be consistent from the previous submission to the current one, and between the APHIS 71 and the Supporting Statement. If the title has changed, insert another column to the right and title it "PREVIOUS TITLE".
If this activity is a discretionary change, enter (NEW) if this is a new activity, respondent type, or response time estimate; or (VIOLATION) if this is previously unreported activity.</t>
        </r>
      </text>
    </comment>
    <comment ref="C13" authorId="0" shapeId="0" xr:uid="{9A981052-97CB-4A12-BC5F-AF1992AE6D3F}">
      <text>
        <r>
          <rPr>
            <sz val="9"/>
            <color indexed="81"/>
            <rFont val="Tahoma"/>
            <family val="2"/>
          </rPr>
          <t>If there is a form associated with this activity, enter the form number (e.g., APHIS 123).  If the activity uses a form letter or something similar, enter "letter".  If the information is collected via an information system, enter the acronym for the information system (e.g., MITS).</t>
        </r>
      </text>
    </comment>
    <comment ref="D13" authorId="0" shapeId="0" xr:uid="{450A3ADC-F8AA-47D8-B30C-6FAA5C9B85E1}">
      <text>
        <r>
          <rPr>
            <sz val="9"/>
            <color indexed="81"/>
            <rFont val="Tahoma"/>
            <family val="2"/>
          </rPr>
          <t>Enter all that apply if the collection instrument is a form:
- Paper
-  PDF
-  Info System</t>
        </r>
      </text>
    </comment>
    <comment ref="E13" authorId="0" shapeId="0" xr:uid="{FE147A66-1543-41EF-B317-7C24D5DD338A}">
      <text>
        <r>
          <rPr>
            <sz val="9"/>
            <color indexed="81"/>
            <rFont val="Tahoma"/>
            <family val="2"/>
          </rPr>
          <t>" " - None.  Leave blank if there is no change to this activity.
E   - Estimate. The change is to the number of respondents, responses, or burden hours only.
D  - Discretionary. The change is a new activity, a reported violation, or a new respondent type or response time.
C  - Correction. The change is to capture and report a previous error of some type.</t>
        </r>
      </text>
    </comment>
    <comment ref="F13" authorId="0" shapeId="0" xr:uid="{BFC7F045-5D7E-4D48-9058-B2139D0C8D89}">
      <text>
        <r>
          <rPr>
            <sz val="9"/>
            <color indexed="81"/>
            <rFont val="Tahoma"/>
            <family val="2"/>
          </rPr>
          <t>Select only one group per line (e.g., FG and S1 are two lines, S1 and S2 are one line):
FG - foreign government
S1 - state government
S2 - local government
S3 - tribal government
P1 - business
P2 - farm
P3 - non or not for profit
 I   - individual or household</t>
        </r>
      </text>
    </comment>
    <comment ref="G13" authorId="0" shapeId="0" xr:uid="{4AC09654-AB83-4A8E-AFBA-0056F92C9E62}">
      <text>
        <r>
          <rPr>
            <sz val="9"/>
            <color indexed="81"/>
            <rFont val="Tahoma"/>
            <family val="2"/>
          </rPr>
          <t>Respondents should not be counted more than once in the total number of respondents. Place an "X" in this space to indicate this activity reflects a unique group of respondents in this ICR.</t>
        </r>
      </text>
    </comment>
    <comment ref="H13" authorId="0" shapeId="0" xr:uid="{4B4F0C25-2E38-4C22-9148-82C46D0FFFFA}">
      <text>
        <r>
          <rPr>
            <sz val="9"/>
            <color indexed="81"/>
            <rFont val="Tahoma"/>
            <family val="2"/>
          </rPr>
          <t>Select only one per line:
  I    - Reporting.  Information is received from the public via voice, document, or information system.
 R   - Recordkeeping. The respondent is required to maintain records for a prescribed period of time.
TP - Third Party Disclosure. The respondent is required to post information for the benefit of a third party (e.g., labels on product packages or quarantine signs at fairs).</t>
        </r>
      </text>
    </comment>
    <comment ref="I13" authorId="0" shapeId="0" xr:uid="{CEEF1501-3D57-4FAB-BAEC-AA2506B89E5D}">
      <text>
        <r>
          <rPr>
            <sz val="9"/>
            <color indexed="81"/>
            <rFont val="Tahoma"/>
            <family val="2"/>
          </rPr>
          <t>See the comment for Column G. Do not count respondents multiple times within the same activity. Each individual or household counts as one respondent, and each business or non-U.S. Federal government activity counts as one respondent.</t>
        </r>
      </text>
    </comment>
    <comment ref="J13" authorId="0" shapeId="0" xr:uid="{37F67E2C-20EA-45D6-A9F1-246D505C753D}">
      <text>
        <r>
          <rPr>
            <sz val="9"/>
            <color indexed="81"/>
            <rFont val="Tahoma"/>
            <family val="2"/>
          </rPr>
          <t>Each instance of the activity counts as one response regardless of the respondent type.
Each recordkeeper counts as one response.</t>
        </r>
      </text>
    </comment>
    <comment ref="K13" authorId="0" shapeId="0" xr:uid="{17448CA7-BA49-49CB-81C8-BEA6FA64A04B}">
      <text>
        <r>
          <rPr>
            <sz val="9"/>
            <color indexed="81"/>
            <rFont val="Tahoma"/>
            <family val="2"/>
          </rPr>
          <t>This entry should be the same as that entered in the OMB banner at the top of the form.
Times less than 1 hour should be calculated as number of minutes divided by 60 and listed to three decimal places.
For recordkeepers, enter the estimated average number of hours per year the recordkeeper will spend on this activity.</t>
        </r>
      </text>
    </comment>
    <comment ref="L13" authorId="0" shapeId="0" xr:uid="{D332C549-387F-49B3-BB7F-E01FFD0A0221}">
      <text>
        <r>
          <rPr>
            <sz val="9"/>
            <color indexed="81"/>
            <rFont val="Tahoma"/>
            <family val="2"/>
          </rPr>
          <t>Calculation: Column J x K
Formula rounds up</t>
        </r>
      </text>
    </comment>
  </commentList>
</comments>
</file>

<file path=xl/sharedStrings.xml><?xml version="1.0" encoding="utf-8"?>
<sst xmlns="http://schemas.openxmlformats.org/spreadsheetml/2006/main" count="309" uniqueCount="156">
  <si>
    <t>TYPE OF REQUEST</t>
  </si>
  <si>
    <t>POINT OF CONTACT (POC)</t>
  </si>
  <si>
    <t>POC TELEPHONE NO.</t>
  </si>
  <si>
    <t>DATE PREPARED</t>
  </si>
  <si>
    <t>PUBLIC COMMENT DOCKET NO.</t>
  </si>
  <si>
    <t>FEDERAL REGISTER NOTICE</t>
  </si>
  <si>
    <t>FEDERAL REGISTER DATE</t>
  </si>
  <si>
    <t>ACTIVITY DESCRIPTION</t>
  </si>
  <si>
    <t>AUTHORITY (U.S.C., CFR, or MANUAL)</t>
  </si>
  <si>
    <t>TYPE OF CHANGE</t>
  </si>
  <si>
    <t>TYPE OF RESPONSE</t>
  </si>
  <si>
    <t>FIRST OCCURENCE</t>
  </si>
  <si>
    <t>TYPEOF RESPONDENT</t>
  </si>
  <si>
    <t>FORM NO.</t>
  </si>
  <si>
    <t>FORMAT</t>
  </si>
  <si>
    <t>TOTAL ANNUAL RESPONSES</t>
  </si>
  <si>
    <t>% ELECTRONIC</t>
  </si>
  <si>
    <t>RESPONSES PER RESPONDENT</t>
  </si>
  <si>
    <t>TOTAL BURDEN HOURS</t>
  </si>
  <si>
    <t>HOURS PER RESPONSE</t>
  </si>
  <si>
    <t>% SMALL ENTITIES</t>
  </si>
  <si>
    <t>ESTIMATED 
TOTAL ANNUAL
RESPONSES</t>
  </si>
  <si>
    <t>ESTIMATED HOURS
PER RESPONSE
OR
ANNUAL HOURS PER RECORDKEEPER</t>
  </si>
  <si>
    <t>ESTIMATED
TOTAL ANNUAL
BURDEN HOURS</t>
  </si>
  <si>
    <t>ESTIMATED
ANNUAL NUMBER OF RESPONDENTS
OR
RECORDKEEPERS</t>
  </si>
  <si>
    <t>PART II - SUMMARY OF ACTIVITIES</t>
  </si>
  <si>
    <t>TITLE OF INFORMATION COLLECTION REQUEST (ICR)</t>
  </si>
  <si>
    <t>Collection Number</t>
  </si>
  <si>
    <t>Expiration Date</t>
  </si>
  <si>
    <t>Formula Check for Information Collections</t>
  </si>
  <si>
    <t>Summary</t>
  </si>
  <si>
    <t>Respondents</t>
  </si>
  <si>
    <t>A = Respondents (given)</t>
  </si>
  <si>
    <t>TITLE</t>
  </si>
  <si>
    <t>B = Responses per Respondent</t>
  </si>
  <si>
    <t>C = Annual Responses (given)</t>
  </si>
  <si>
    <t>P1, Business</t>
  </si>
  <si>
    <t>D = Total Burden Hours (given)</t>
  </si>
  <si>
    <t>P2, Farm</t>
  </si>
  <si>
    <t>P3, Non, Not-for-Profit</t>
  </si>
  <si>
    <t>Estimate of Burden (hours/ response)</t>
  </si>
  <si>
    <t>Reporting</t>
  </si>
  <si>
    <t>Record Keeping</t>
  </si>
  <si>
    <t>E1 = Estimate Adjustments (Responses)</t>
  </si>
  <si>
    <t>E2 = Estimate Adjustments (Hours)</t>
  </si>
  <si>
    <t>State, Local, Tribal Gov't</t>
  </si>
  <si>
    <t>Private</t>
  </si>
  <si>
    <t>Individual</t>
  </si>
  <si>
    <t>OMB CONTROL NO.</t>
  </si>
  <si>
    <t>DATA SUMMARY</t>
  </si>
  <si>
    <t>DELTA</t>
  </si>
  <si>
    <t>EST ANNUAL # OF RESP/RCDKPRS</t>
  </si>
  <si>
    <t>EST TOTAL ANNUAL RESPONSES</t>
  </si>
  <si>
    <t>EST HOURS
PER RESPONSE
OR ANN HRS
PER RCDKPR</t>
  </si>
  <si>
    <t>EST TOTAL ANNUAL BURDEN HOURS</t>
  </si>
  <si>
    <t>ROWS TOTAL</t>
  </si>
  <si>
    <t>COLUMNS TOTAL</t>
  </si>
  <si>
    <t>Total</t>
  </si>
  <si>
    <t>FG, Foreign Govt</t>
  </si>
  <si>
    <t>S1, State GovT</t>
  </si>
  <si>
    <t>S2, Local Govt</t>
  </si>
  <si>
    <t>S3, Tribal Govt</t>
  </si>
  <si>
    <t xml:space="preserve"> I, Individual or Household</t>
  </si>
  <si>
    <t>Foreign Govt</t>
  </si>
  <si>
    <t>3rd Party</t>
  </si>
  <si>
    <t>TOTAL RESPONDENTS</t>
  </si>
  <si>
    <t>0579-####</t>
  </si>
  <si>
    <t>mm/dd/yyyy</t>
  </si>
  <si>
    <t>Instructions: This sheet is utilized by IMB only.</t>
  </si>
  <si>
    <t>00-0000</t>
  </si>
  <si>
    <t>Additional line for ICR Title if title is too long.</t>
  </si>
  <si>
    <t>PART I - ICR INFORMATION, POINT OF CONTACT, FEDERAL REGISTER NOTICE INFORMATION</t>
  </si>
  <si>
    <t>ADJUST FORMULAS WHEN SF FORMS ARE INCLUDED.</t>
  </si>
  <si>
    <t>Hours</t>
  </si>
  <si>
    <t>Requested</t>
  </si>
  <si>
    <t>Discretion</t>
  </si>
  <si>
    <t>Estimate</t>
  </si>
  <si>
    <t>Violation</t>
  </si>
  <si>
    <t>Previous</t>
  </si>
  <si>
    <t>Responses</t>
  </si>
  <si>
    <t>Recordkpng</t>
  </si>
  <si>
    <t>Third Party</t>
  </si>
  <si>
    <t>Costs</t>
  </si>
  <si>
    <t>Foreign Government</t>
  </si>
  <si>
    <t>Annual fees collected</t>
  </si>
  <si>
    <t>Individuals</t>
  </si>
  <si>
    <t>Total Hours</t>
  </si>
  <si>
    <t>Average Salary</t>
  </si>
  <si>
    <t>X benefits calc</t>
  </si>
  <si>
    <t>IMB USES THE TABLE BELOW TO ANSWER QUESTION 12; Example in row 4.</t>
  </si>
  <si>
    <t>h</t>
  </si>
  <si>
    <t>g</t>
  </si>
  <si>
    <t>g h</t>
  </si>
  <si>
    <t>INSTRUCTIONS: DATA POPULATES AUTOMATICALLY AS IT IS KEYED ONTO THE APHIS 71 WORKSHEET.</t>
  </si>
  <si>
    <t>YELLOW CELLS INDICATE THERE ARE FORMULAS AND LINKS TO OTHER CELLS ON WORKSHEET (COL B,C,D,E)</t>
  </si>
  <si>
    <t>Warning: Cells include formulas and links to other cells.</t>
  </si>
  <si>
    <t>Use this data in SS Q12 descriptive write-up.</t>
  </si>
  <si>
    <t>Arrows indicate data flow; Columns J thru O represent the ROCIS data entered for each repondent type.</t>
  </si>
  <si>
    <t>Prev. Total Respondents</t>
  </si>
  <si>
    <t>DIFF - Incr./decr.</t>
  </si>
  <si>
    <t>CELLS AND FORMULAS IN BLACK MIGHT BE ABLE TO BE DELETED</t>
  </si>
  <si>
    <t>DATA PULLED FROM APHIS 71</t>
  </si>
  <si>
    <t>Column O</t>
  </si>
  <si>
    <t>Column L</t>
  </si>
  <si>
    <t>Column O data comes from ROCIS.</t>
  </si>
  <si>
    <t>O9/O10 will total automatically; should match ROCIS ICR data screen.</t>
  </si>
  <si>
    <t>Column M</t>
  </si>
  <si>
    <t>M9 / M10 should match ROCIS ICR data screen</t>
  </si>
  <si>
    <t>Column A</t>
  </si>
  <si>
    <t>Rows 20, 21, 28, 29, 36, 37, 44, 45 should</t>
  </si>
  <si>
    <t>match Column K responses &amp; hours.</t>
  </si>
  <si>
    <t>USED ICR VS 0101 2023 renewal, tab to create.</t>
  </si>
  <si>
    <t>NOTE TO IMS: Using Columns G through O may speed up ROCIS data entry and optional to use.</t>
  </si>
  <si>
    <t>INFORMATION ABOUT DATA</t>
  </si>
  <si>
    <t>Data from APHIS 71 OR ICR Compare sorted by respondent type.</t>
  </si>
  <si>
    <t>and then key in discretion numbers.</t>
  </si>
  <si>
    <t>%</t>
  </si>
  <si>
    <t>DATA COL H FED FROM COL A THRU E; COL O: EVERYTHING BELOW ROW 15 MANUALLY KEYED IN FROM ROCIS</t>
  </si>
  <si>
    <t>Average Hourly Wage Total for SS Q12 (Average will update once rows 4 thru 18 are updated.)</t>
  </si>
  <si>
    <t>Dept of Labor SOCC Code</t>
  </si>
  <si>
    <t>PREVIOUS SUBMISSION</t>
  </si>
  <si>
    <t>MANUAL DATA ENTRY:  O18, O19, O26, O27, O34, O35, O42, O43.</t>
  </si>
  <si>
    <t>##%</t>
  </si>
  <si>
    <t>1.4286 from 3/13/2024 - IMB, double check this percentage every March;</t>
  </si>
  <si>
    <t>IMB double check calculations with calculator.</t>
  </si>
  <si>
    <t>Mean Hourly Wage</t>
  </si>
  <si>
    <t>Job title</t>
  </si>
  <si>
    <t>SOCC Data source:</t>
  </si>
  <si>
    <t>Occupational Employment and Wage Statistics (U.S. Bureau of Labor Statistics)</t>
  </si>
  <si>
    <t xml:space="preserve"> (copy + paste special data from last renewal)</t>
  </si>
  <si>
    <t>0579-0104</t>
  </si>
  <si>
    <t>Spongy Moth Identification Worksheet</t>
  </si>
  <si>
    <t>Renewal</t>
  </si>
  <si>
    <t>Specimens for Determination (State)</t>
  </si>
  <si>
    <t>7 CFR 301-45.2</t>
  </si>
  <si>
    <t>PPQ 391</t>
  </si>
  <si>
    <t>S1</t>
  </si>
  <si>
    <t>X</t>
  </si>
  <si>
    <t>I</t>
  </si>
  <si>
    <t>Spongy Moth Checklist and Record of Your-Self-Inspection (Individual)</t>
  </si>
  <si>
    <t>301.45.4(a)</t>
  </si>
  <si>
    <t>PPQ 377
PPQ 377A</t>
  </si>
  <si>
    <t>Recordkeeping for Spongy Moth Checklist and Record of your Self-Inspection (Individual)</t>
  </si>
  <si>
    <t>none</t>
  </si>
  <si>
    <t>R</t>
  </si>
  <si>
    <t>Moving Industry Notifying Homeowner</t>
  </si>
  <si>
    <t>P1</t>
  </si>
  <si>
    <t>David Gruchot</t>
  </si>
  <si>
    <t>919-862-6306</t>
  </si>
  <si>
    <t>APHIS–2026–0595</t>
  </si>
  <si>
    <t>Vol. 91, No. 78 Pg 21785 - 21786</t>
  </si>
  <si>
    <t>Thursday, April 23, 2026</t>
  </si>
  <si>
    <t>08/2026</t>
  </si>
  <si>
    <t>State and Local Government Employees</t>
  </si>
  <si>
    <t>53-6051</t>
  </si>
  <si>
    <t>Transportation Inspectors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</si>
</sst>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6" formatCode="&quot;$&quot;#,##0_);[Red]\(&quot;$&quot;#,##0\)"/>
    <numFmt numFmtId="44" formatCode="_(&quot;$&quot;* #,##0.00_);_(&quot;$&quot;* \(#,##0.00\);_(&quot;$&quot;* &quot;-&quot;??_);_(@_)"/>
    <numFmt numFmtId="43" formatCode="_(* #,##0.00_);_(* \(#,##0.00\);_(* &quot;-&quot;??_);_(@_)"/>
    <numFmt numFmtId="164" formatCode="0.000"/>
    <numFmt numFmtId="165" formatCode="_(* #,##0_);_(* \(#,##0\);_(* &quot;-&quot;??_);_(@_)"/>
    <numFmt numFmtId="166" formatCode="_(* #,##0.00000_);_(* \(#,##0.00000\);_(* &quot;-&quot;??_);_(@_)"/>
    <numFmt numFmtId="167" formatCode="&quot;$&quot;#,##0.00"/>
  </numFmts>
  <fonts count="53" x14ac:knownFonts="1">
    <font>
      <sz val="11"/>
      <color theme="1"/>
      <name val="Calibri"/>
      <family val="2"/>
      <scheme val="minor"/>
    </font>
    <font>
      <sz val="11"/>
      <color theme="1"/>
      <name val="Calibri"/>
      <family val="2"/>
      <scheme val="minor"/>
    </font>
    <font>
      <b/>
      <sz val="11"/>
      <color theme="1"/>
      <name val="Calibri"/>
      <family val="2"/>
      <scheme val="minor"/>
    </font>
    <font>
      <sz val="8"/>
      <name val="Calibri"/>
      <family val="2"/>
      <scheme val="minor"/>
    </font>
    <font>
      <sz val="9"/>
      <name val="Arial"/>
      <family val="2"/>
    </font>
    <font>
      <sz val="10"/>
      <color theme="1"/>
      <name val="Calibri"/>
      <family val="2"/>
      <scheme val="minor"/>
    </font>
    <font>
      <sz val="10"/>
      <name val="Arial"/>
      <family val="2"/>
    </font>
    <font>
      <u/>
      <sz val="10"/>
      <color theme="10"/>
      <name val="Arial"/>
      <family val="2"/>
    </font>
    <font>
      <sz val="9"/>
      <color indexed="81"/>
      <name val="Tahoma"/>
      <family val="2"/>
    </font>
    <font>
      <sz val="9"/>
      <name val="Calibri"/>
      <family val="2"/>
      <scheme val="minor"/>
    </font>
    <font>
      <b/>
      <sz val="11"/>
      <name val="Calibri"/>
      <family val="2"/>
      <scheme val="minor"/>
    </font>
    <font>
      <sz val="10"/>
      <name val="Calibri"/>
      <family val="2"/>
      <scheme val="minor"/>
    </font>
    <font>
      <b/>
      <sz val="10"/>
      <name val="Calibri"/>
      <family val="2"/>
      <scheme val="minor"/>
    </font>
    <font>
      <sz val="10"/>
      <name val="Arial"/>
      <family val="2"/>
    </font>
    <font>
      <sz val="8"/>
      <name val="Arial"/>
      <family val="2"/>
    </font>
    <font>
      <b/>
      <sz val="8"/>
      <name val="Arial"/>
      <family val="2"/>
    </font>
    <font>
      <sz val="12"/>
      <color theme="1"/>
      <name val="Calibri"/>
      <family val="2"/>
      <scheme val="minor"/>
    </font>
    <font>
      <b/>
      <sz val="12"/>
      <color theme="1"/>
      <name val="Calibri"/>
      <family val="2"/>
      <scheme val="minor"/>
    </font>
    <font>
      <b/>
      <i/>
      <sz val="12"/>
      <color theme="1"/>
      <name val="Calibri"/>
      <family val="2"/>
      <scheme val="minor"/>
    </font>
    <font>
      <sz val="14"/>
      <name val="Arial"/>
      <family val="2"/>
    </font>
    <font>
      <sz val="11"/>
      <name val="Calibri"/>
      <family val="2"/>
      <scheme val="minor"/>
    </font>
    <font>
      <sz val="11"/>
      <color rgb="FFFF0000"/>
      <name val="Calibri"/>
      <family val="2"/>
      <scheme val="minor"/>
    </font>
    <font>
      <b/>
      <sz val="9"/>
      <color theme="0"/>
      <name val="Calibri"/>
      <family val="2"/>
      <scheme val="minor"/>
    </font>
    <font>
      <b/>
      <u/>
      <sz val="8"/>
      <color theme="1"/>
      <name val="Calibri"/>
      <family val="2"/>
      <scheme val="minor"/>
    </font>
    <font>
      <b/>
      <sz val="10"/>
      <name val="Arial"/>
      <family val="2"/>
    </font>
    <font>
      <b/>
      <sz val="8"/>
      <color rgb="FF7030A0"/>
      <name val="Arial"/>
      <family val="2"/>
    </font>
    <font>
      <b/>
      <sz val="9"/>
      <name val="Calibri"/>
      <family val="2"/>
      <scheme val="minor"/>
    </font>
    <font>
      <b/>
      <sz val="16"/>
      <color rgb="FFC00000"/>
      <name val="Calibri"/>
      <family val="2"/>
      <scheme val="minor"/>
    </font>
    <font>
      <i/>
      <sz val="10"/>
      <color theme="1"/>
      <name val="Calibri"/>
      <family val="2"/>
      <scheme val="minor"/>
    </font>
    <font>
      <b/>
      <sz val="12"/>
      <color rgb="FFC00000"/>
      <name val="Arial"/>
      <family val="2"/>
    </font>
    <font>
      <i/>
      <sz val="8"/>
      <name val="Arial"/>
      <family val="2"/>
    </font>
    <font>
      <b/>
      <sz val="12"/>
      <color rgb="FFC00000"/>
      <name val="Calibri"/>
      <family val="2"/>
      <scheme val="minor"/>
    </font>
    <font>
      <b/>
      <sz val="10.5"/>
      <color theme="1"/>
      <name val="Calibri"/>
      <family val="2"/>
      <scheme val="minor"/>
    </font>
    <font>
      <u/>
      <sz val="11"/>
      <color theme="10"/>
      <name val="Calibri"/>
      <family val="2"/>
      <scheme val="minor"/>
    </font>
    <font>
      <b/>
      <sz val="9"/>
      <name val="Arial"/>
      <family val="2"/>
    </font>
    <font>
      <sz val="20"/>
      <color rgb="FFC00000"/>
      <name val="Wingdings"/>
      <charset val="2"/>
    </font>
    <font>
      <sz val="20"/>
      <color rgb="FFC00000"/>
      <name val="Wingdings 3"/>
      <family val="1"/>
      <charset val="2"/>
    </font>
    <font>
      <b/>
      <sz val="12"/>
      <color rgb="FFC00000"/>
      <name val="Calibri Light"/>
      <family val="2"/>
    </font>
    <font>
      <b/>
      <sz val="14"/>
      <color rgb="FFC00000"/>
      <name val="Calibri Light"/>
      <family val="2"/>
      <scheme val="major"/>
    </font>
    <font>
      <b/>
      <sz val="10"/>
      <color rgb="FFC00000"/>
      <name val="Arial"/>
      <family val="2"/>
    </font>
    <font>
      <sz val="14"/>
      <color theme="1"/>
      <name val="Calibri"/>
      <family val="2"/>
      <scheme val="minor"/>
    </font>
    <font>
      <b/>
      <sz val="11"/>
      <name val="Arial"/>
      <family val="2"/>
    </font>
    <font>
      <b/>
      <sz val="14"/>
      <color rgb="FFC00000"/>
      <name val="Calibri Light"/>
      <family val="2"/>
    </font>
    <font>
      <sz val="12"/>
      <name val="Arial"/>
      <family val="2"/>
    </font>
    <font>
      <sz val="11"/>
      <name val="Arial"/>
      <family val="2"/>
    </font>
    <font>
      <b/>
      <sz val="14"/>
      <color rgb="FF0070C0"/>
      <name val="Arial Black"/>
      <family val="2"/>
    </font>
    <font>
      <b/>
      <i/>
      <sz val="11"/>
      <name val="Arial"/>
      <family val="2"/>
    </font>
    <font>
      <b/>
      <sz val="11"/>
      <color rgb="FFC00000"/>
      <name val="Calibri"/>
      <family val="2"/>
      <scheme val="minor"/>
    </font>
    <font>
      <i/>
      <sz val="9"/>
      <name val="Arial"/>
      <family val="2"/>
    </font>
    <font>
      <i/>
      <sz val="11"/>
      <color theme="1"/>
      <name val="Calibri"/>
      <family val="2"/>
      <scheme val="minor"/>
    </font>
    <font>
      <b/>
      <sz val="9"/>
      <color rgb="FFC00000"/>
      <name val="Arial"/>
      <family val="2"/>
    </font>
    <font>
      <b/>
      <sz val="14"/>
      <color rgb="FFC00000"/>
      <name val="Calibri"/>
      <family val="2"/>
      <scheme val="minor"/>
    </font>
    <font>
      <b/>
      <sz val="10"/>
      <color theme="1"/>
      <name val="Calibri"/>
      <family val="2"/>
      <scheme val="minor"/>
    </font>
  </fonts>
  <fills count="12">
    <fill>
      <patternFill patternType="none"/>
    </fill>
    <fill>
      <patternFill patternType="gray125"/>
    </fill>
    <fill>
      <patternFill patternType="solid">
        <fgColor theme="0" tint="-0.14999847407452621"/>
        <bgColor indexed="64"/>
      </patternFill>
    </fill>
    <fill>
      <patternFill patternType="solid">
        <fgColor theme="8" tint="0.79998168889431442"/>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rgb="FFFFFF99"/>
        <bgColor indexed="64"/>
      </patternFill>
    </fill>
    <fill>
      <patternFill patternType="solid">
        <fgColor theme="1"/>
        <bgColor indexed="64"/>
      </patternFill>
    </fill>
    <fill>
      <patternFill patternType="solid">
        <fgColor theme="0" tint="-4.9989318521683403E-2"/>
        <bgColor indexed="64"/>
      </patternFill>
    </fill>
    <fill>
      <patternFill patternType="solid">
        <fgColor theme="2"/>
        <bgColor indexed="64"/>
      </patternFill>
    </fill>
    <fill>
      <patternFill patternType="solid">
        <fgColor theme="0" tint="-0.249977111117893"/>
        <bgColor indexed="64"/>
      </patternFill>
    </fill>
    <fill>
      <patternFill patternType="solid">
        <fgColor theme="4" tint="0.79998168889431442"/>
        <bgColor indexed="64"/>
      </patternFill>
    </fill>
  </fills>
  <borders count="67">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style="thin">
        <color theme="0" tint="-0.499984740745262"/>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diagonal/>
    </border>
    <border>
      <left style="thin">
        <color indexed="64"/>
      </left>
      <right style="thin">
        <color indexed="64"/>
      </right>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theme="0" tint="-0.499984740745262"/>
      </left>
      <right style="thick">
        <color indexed="64"/>
      </right>
      <top/>
      <bottom style="medium">
        <color indexed="64"/>
      </bottom>
      <diagonal/>
    </border>
    <border>
      <left/>
      <right style="thin">
        <color theme="0" tint="-0.499984740745262"/>
      </right>
      <top/>
      <bottom style="medium">
        <color indexed="64"/>
      </bottom>
      <diagonal/>
    </border>
    <border>
      <left/>
      <right style="thin">
        <color theme="0" tint="-0.499984740745262"/>
      </right>
      <top/>
      <bottom style="thin">
        <color theme="0" tint="-0.499984740745262"/>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style="dotted">
        <color indexed="64"/>
      </top>
      <bottom style="dotted">
        <color indexed="64"/>
      </bottom>
      <diagonal/>
    </border>
    <border>
      <left/>
      <right/>
      <top style="dotted">
        <color indexed="64"/>
      </top>
      <bottom style="dotted">
        <color indexed="64"/>
      </bottom>
      <diagonal/>
    </border>
    <border>
      <left/>
      <right style="medium">
        <color indexed="64"/>
      </right>
      <top style="dotted">
        <color indexed="64"/>
      </top>
      <bottom style="dotted">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right/>
      <top/>
      <bottom style="dotted">
        <color indexed="64"/>
      </bottom>
      <diagonal/>
    </border>
    <border>
      <left/>
      <right style="medium">
        <color indexed="64"/>
      </right>
      <top/>
      <bottom style="dotted">
        <color indexed="64"/>
      </bottom>
      <diagonal/>
    </border>
    <border>
      <left style="medium">
        <color indexed="64"/>
      </left>
      <right style="thin">
        <color indexed="64"/>
      </right>
      <top/>
      <bottom style="medium">
        <color indexed="64"/>
      </bottom>
      <diagonal/>
    </border>
    <border>
      <left style="thick">
        <color indexed="64"/>
      </left>
      <right style="thin">
        <color theme="0" tint="-0.499984740745262"/>
      </right>
      <top/>
      <bottom style="medium">
        <color indexed="64"/>
      </bottom>
      <diagonal/>
    </border>
    <border>
      <left style="thick">
        <color indexed="64"/>
      </left>
      <right style="thin">
        <color theme="0" tint="-0.499984740745262"/>
      </right>
      <top/>
      <bottom style="thin">
        <color theme="0" tint="-0.499984740745262"/>
      </bottom>
      <diagonal/>
    </border>
    <border>
      <left style="thick">
        <color indexed="64"/>
      </left>
      <right/>
      <top style="thick">
        <color indexed="64"/>
      </top>
      <bottom style="medium">
        <color indexed="64"/>
      </bottom>
      <diagonal/>
    </border>
    <border>
      <left/>
      <right/>
      <top style="thick">
        <color indexed="64"/>
      </top>
      <bottom style="medium">
        <color indexed="64"/>
      </bottom>
      <diagonal/>
    </border>
    <border>
      <left/>
      <right style="thick">
        <color indexed="64"/>
      </right>
      <top style="thick">
        <color indexed="64"/>
      </top>
      <bottom style="medium">
        <color indexed="64"/>
      </bottom>
      <diagonal/>
    </border>
    <border>
      <left/>
      <right style="thin">
        <color indexed="64"/>
      </right>
      <top style="medium">
        <color indexed="64"/>
      </top>
      <bottom style="thin">
        <color indexed="64"/>
      </bottom>
      <diagonal/>
    </border>
    <border>
      <left/>
      <right style="thick">
        <color indexed="64"/>
      </right>
      <top style="medium">
        <color indexed="64"/>
      </top>
      <bottom style="medium">
        <color indexed="64"/>
      </bottom>
      <diagonal/>
    </border>
    <border>
      <left style="thin">
        <color theme="0" tint="-0.499984740745262"/>
      </left>
      <right style="thin">
        <color theme="0" tint="-0.499984740745262"/>
      </right>
      <top style="thin">
        <color theme="0" tint="-0.499984740745262"/>
      </top>
      <bottom style="medium">
        <color indexed="64"/>
      </bottom>
      <diagonal/>
    </border>
    <border>
      <left style="thick">
        <color indexed="64"/>
      </left>
      <right style="thin">
        <color theme="0" tint="-0.499984740745262"/>
      </right>
      <top style="thin">
        <color theme="0" tint="-0.499984740745262"/>
      </top>
      <bottom style="medium">
        <color indexed="64"/>
      </bottom>
      <diagonal/>
    </border>
    <border>
      <left/>
      <right style="thin">
        <color theme="0" tint="-0.499984740745262"/>
      </right>
      <top style="thin">
        <color theme="0" tint="-0.499984740745262"/>
      </top>
      <bottom style="medium">
        <color indexed="64"/>
      </bottom>
      <diagonal/>
    </border>
    <border>
      <left style="thick">
        <color indexed="64"/>
      </left>
      <right style="thin">
        <color theme="0" tint="-0.499984740745262"/>
      </right>
      <top style="medium">
        <color indexed="64"/>
      </top>
      <bottom style="medium">
        <color indexed="64"/>
      </bottom>
      <diagonal/>
    </border>
    <border>
      <left style="thin">
        <color theme="0" tint="-0.499984740745262"/>
      </left>
      <right style="thin">
        <color theme="0" tint="-0.499984740745262"/>
      </right>
      <top style="medium">
        <color indexed="64"/>
      </top>
      <bottom style="medium">
        <color indexed="64"/>
      </bottom>
      <diagonal/>
    </border>
    <border>
      <left style="medium">
        <color indexed="64"/>
      </left>
      <right style="medium">
        <color indexed="64"/>
      </right>
      <top/>
      <bottom style="medium">
        <color indexed="64"/>
      </bottom>
      <diagonal/>
    </border>
    <border>
      <left/>
      <right style="thick">
        <color auto="1"/>
      </right>
      <top/>
      <bottom/>
      <diagonal/>
    </border>
    <border>
      <left style="thick">
        <color auto="1"/>
      </left>
      <right/>
      <top/>
      <bottom style="medium">
        <color indexed="64"/>
      </bottom>
      <diagonal/>
    </border>
    <border>
      <left/>
      <right style="thick">
        <color auto="1"/>
      </right>
      <top style="thin">
        <color indexed="64"/>
      </top>
      <bottom style="medium">
        <color indexed="64"/>
      </bottom>
      <diagonal/>
    </border>
    <border>
      <left/>
      <right/>
      <top style="thin">
        <color indexed="64"/>
      </top>
      <bottom style="medium">
        <color indexed="64"/>
      </bottom>
      <diagonal/>
    </border>
  </borders>
  <cellStyleXfs count="10">
    <xf numFmtId="0" fontId="0" fillId="0" borderId="0"/>
    <xf numFmtId="9" fontId="1" fillId="0" borderId="0" applyFont="0" applyFill="0" applyBorder="0" applyAlignment="0" applyProtection="0"/>
    <xf numFmtId="0" fontId="6" fillId="0" borderId="0"/>
    <xf numFmtId="0" fontId="7" fillId="0" borderId="0" applyNumberFormat="0" applyFill="0" applyBorder="0" applyAlignment="0" applyProtection="0"/>
    <xf numFmtId="43" fontId="6" fillId="0" borderId="0" applyFont="0" applyFill="0" applyBorder="0" applyAlignment="0" applyProtection="0"/>
    <xf numFmtId="44" fontId="1" fillId="0" borderId="0" applyFont="0" applyFill="0" applyBorder="0" applyAlignment="0" applyProtection="0"/>
    <xf numFmtId="0" fontId="13" fillId="0" borderId="0"/>
    <xf numFmtId="44" fontId="6" fillId="0" borderId="0" applyFont="0" applyFill="0" applyBorder="0" applyAlignment="0" applyProtection="0"/>
    <xf numFmtId="0" fontId="33" fillId="0" borderId="0" applyNumberFormat="0" applyFill="0" applyBorder="0" applyAlignment="0" applyProtection="0"/>
    <xf numFmtId="43" fontId="1" fillId="0" borderId="0" applyFont="0" applyFill="0" applyBorder="0" applyAlignment="0" applyProtection="0"/>
  </cellStyleXfs>
  <cellXfs count="330">
    <xf numFmtId="0" fontId="0" fillId="0" borderId="0" xfId="0"/>
    <xf numFmtId="0" fontId="0" fillId="0" borderId="0" xfId="0" applyAlignment="1">
      <alignment horizontal="center"/>
    </xf>
    <xf numFmtId="0" fontId="2" fillId="0" borderId="0" xfId="0" applyFont="1" applyAlignment="1">
      <alignment horizontal="center" wrapText="1"/>
    </xf>
    <xf numFmtId="0" fontId="5" fillId="0" borderId="9" xfId="0" applyFont="1" applyBorder="1" applyAlignment="1">
      <alignment horizontal="center" vertical="center"/>
    </xf>
    <xf numFmtId="3" fontId="5" fillId="0" borderId="9" xfId="0" applyNumberFormat="1" applyFont="1" applyBorder="1" applyAlignment="1">
      <alignment horizontal="center" vertical="center"/>
    </xf>
    <xf numFmtId="0" fontId="5" fillId="0" borderId="10" xfId="0" applyFont="1" applyBorder="1" applyAlignment="1">
      <alignment horizontal="center" vertical="center"/>
    </xf>
    <xf numFmtId="3" fontId="5" fillId="0" borderId="10" xfId="0" applyNumberFormat="1" applyFont="1" applyBorder="1" applyAlignment="1">
      <alignment horizontal="center" vertical="center"/>
    </xf>
    <xf numFmtId="0" fontId="2" fillId="0" borderId="11" xfId="0" applyFont="1" applyBorder="1" applyAlignment="1">
      <alignment horizontal="center" wrapText="1"/>
    </xf>
    <xf numFmtId="0" fontId="2" fillId="0" borderId="11" xfId="0" applyFont="1" applyBorder="1" applyAlignment="1">
      <alignment horizontal="center" textRotation="90" wrapText="1"/>
    </xf>
    <xf numFmtId="0" fontId="14" fillId="0" borderId="0" xfId="6" applyFont="1" applyAlignment="1">
      <alignment vertical="center"/>
    </xf>
    <xf numFmtId="0" fontId="2" fillId="0" borderId="35" xfId="0" applyFont="1" applyBorder="1" applyAlignment="1">
      <alignment horizontal="center" wrapText="1"/>
    </xf>
    <xf numFmtId="0" fontId="2" fillId="0" borderId="36" xfId="0" applyFont="1" applyBorder="1" applyAlignment="1">
      <alignment horizontal="center" wrapText="1"/>
    </xf>
    <xf numFmtId="3" fontId="5" fillId="0" borderId="37" xfId="0" applyNumberFormat="1" applyFont="1" applyBorder="1" applyAlignment="1">
      <alignment horizontal="center" vertical="center"/>
    </xf>
    <xf numFmtId="0" fontId="0" fillId="0" borderId="38" xfId="0" applyBorder="1" applyAlignment="1">
      <alignment horizontal="center"/>
    </xf>
    <xf numFmtId="0" fontId="2" fillId="0" borderId="39" xfId="0" applyFont="1" applyBorder="1" applyAlignment="1">
      <alignment horizontal="right"/>
    </xf>
    <xf numFmtId="3" fontId="0" fillId="0" borderId="40" xfId="0" applyNumberFormat="1" applyBorder="1" applyAlignment="1">
      <alignment horizontal="center"/>
    </xf>
    <xf numFmtId="0" fontId="0" fillId="0" borderId="41" xfId="0" applyBorder="1" applyAlignment="1">
      <alignment horizontal="center"/>
    </xf>
    <xf numFmtId="0" fontId="2" fillId="0" borderId="42" xfId="0" applyFont="1" applyBorder="1" applyAlignment="1">
      <alignment horizontal="right"/>
    </xf>
    <xf numFmtId="3" fontId="0" fillId="0" borderId="43" xfId="0" applyNumberFormat="1" applyBorder="1" applyAlignment="1">
      <alignment horizontal="center"/>
    </xf>
    <xf numFmtId="1" fontId="0" fillId="0" borderId="43" xfId="0" applyNumberFormat="1" applyBorder="1" applyAlignment="1">
      <alignment horizontal="center"/>
    </xf>
    <xf numFmtId="164" fontId="0" fillId="0" borderId="43" xfId="0" applyNumberFormat="1" applyBorder="1" applyAlignment="1">
      <alignment horizontal="center"/>
    </xf>
    <xf numFmtId="0" fontId="0" fillId="0" borderId="44" xfId="0" applyBorder="1" applyAlignment="1">
      <alignment horizontal="center"/>
    </xf>
    <xf numFmtId="0" fontId="2" fillId="0" borderId="45" xfId="0" applyFont="1" applyBorder="1" applyAlignment="1">
      <alignment horizontal="right"/>
    </xf>
    <xf numFmtId="0" fontId="0" fillId="0" borderId="39" xfId="0" applyBorder="1"/>
    <xf numFmtId="0" fontId="0" fillId="0" borderId="42" xfId="0" applyBorder="1"/>
    <xf numFmtId="0" fontId="0" fillId="0" borderId="45" xfId="0" applyBorder="1"/>
    <xf numFmtId="0" fontId="0" fillId="0" borderId="43" xfId="0" applyBorder="1"/>
    <xf numFmtId="0" fontId="0" fillId="0" borderId="47" xfId="0" applyBorder="1"/>
    <xf numFmtId="0" fontId="0" fillId="0" borderId="48" xfId="0" applyBorder="1"/>
    <xf numFmtId="0" fontId="0" fillId="0" borderId="46" xfId="0" applyBorder="1" applyAlignment="1">
      <alignment horizontal="center"/>
    </xf>
    <xf numFmtId="0" fontId="16" fillId="0" borderId="13" xfId="0" applyFont="1" applyBorder="1"/>
    <xf numFmtId="0" fontId="16" fillId="0" borderId="13" xfId="0" applyFont="1" applyBorder="1" applyAlignment="1">
      <alignment horizontal="center"/>
    </xf>
    <xf numFmtId="0" fontId="2" fillId="0" borderId="41" xfId="0" applyFont="1" applyBorder="1" applyAlignment="1">
      <alignment horizontal="right"/>
    </xf>
    <xf numFmtId="0" fontId="2" fillId="0" borderId="38" xfId="0" applyFont="1" applyBorder="1" applyAlignment="1">
      <alignment horizontal="right"/>
    </xf>
    <xf numFmtId="0" fontId="2" fillId="0" borderId="44" xfId="0" applyFont="1" applyBorder="1" applyAlignment="1">
      <alignment horizontal="right"/>
    </xf>
    <xf numFmtId="0" fontId="16" fillId="0" borderId="3" xfId="0" applyFont="1" applyBorder="1" applyAlignment="1">
      <alignment horizontal="left"/>
    </xf>
    <xf numFmtId="0" fontId="16" fillId="0" borderId="3" xfId="0" applyFont="1" applyBorder="1"/>
    <xf numFmtId="0" fontId="17" fillId="0" borderId="3" xfId="0" applyFont="1" applyBorder="1" applyAlignment="1">
      <alignment horizontal="right"/>
    </xf>
    <xf numFmtId="0" fontId="16" fillId="0" borderId="4" xfId="0" applyFont="1" applyBorder="1" applyAlignment="1">
      <alignment horizontal="left"/>
    </xf>
    <xf numFmtId="0" fontId="16" fillId="0" borderId="7" xfId="0" applyFont="1" applyBorder="1"/>
    <xf numFmtId="0" fontId="17" fillId="0" borderId="7" xfId="0" applyFont="1" applyBorder="1" applyAlignment="1">
      <alignment horizontal="right"/>
    </xf>
    <xf numFmtId="0" fontId="16" fillId="0" borderId="7" xfId="0" applyFont="1" applyBorder="1" applyAlignment="1">
      <alignment horizontal="center"/>
    </xf>
    <xf numFmtId="14" fontId="16" fillId="0" borderId="8" xfId="0" applyNumberFormat="1" applyFont="1" applyBorder="1" applyAlignment="1">
      <alignment horizontal="left"/>
    </xf>
    <xf numFmtId="0" fontId="16" fillId="0" borderId="3" xfId="0" applyFont="1" applyBorder="1" applyAlignment="1">
      <alignment horizontal="left" indent="2"/>
    </xf>
    <xf numFmtId="0" fontId="0" fillId="0" borderId="42" xfId="0" applyBorder="1" applyAlignment="1">
      <alignment horizontal="left" indent="1"/>
    </xf>
    <xf numFmtId="14" fontId="0" fillId="0" borderId="42" xfId="0" applyNumberFormat="1" applyBorder="1" applyAlignment="1">
      <alignment horizontal="left" indent="1"/>
    </xf>
    <xf numFmtId="0" fontId="0" fillId="0" borderId="45" xfId="0" applyBorder="1" applyAlignment="1">
      <alignment horizontal="left" indent="1"/>
    </xf>
    <xf numFmtId="0" fontId="0" fillId="0" borderId="39" xfId="0" applyBorder="1" applyAlignment="1">
      <alignment horizontal="left" indent="1"/>
    </xf>
    <xf numFmtId="0" fontId="17" fillId="2" borderId="6" xfId="0" applyFont="1" applyFill="1" applyBorder="1" applyAlignment="1">
      <alignment horizontal="left"/>
    </xf>
    <xf numFmtId="0" fontId="17" fillId="2" borderId="7" xfId="0" applyFont="1" applyFill="1" applyBorder="1" applyAlignment="1">
      <alignment horizontal="center"/>
    </xf>
    <xf numFmtId="0" fontId="17" fillId="2" borderId="7" xfId="0" applyFont="1" applyFill="1" applyBorder="1"/>
    <xf numFmtId="0" fontId="17" fillId="2" borderId="13" xfId="0" applyFont="1" applyFill="1" applyBorder="1"/>
    <xf numFmtId="0" fontId="16" fillId="2" borderId="12" xfId="0" applyFont="1" applyFill="1" applyBorder="1" applyAlignment="1">
      <alignment horizontal="center"/>
    </xf>
    <xf numFmtId="0" fontId="17" fillId="2" borderId="13" xfId="0" applyFont="1" applyFill="1" applyBorder="1" applyAlignment="1">
      <alignment horizontal="center"/>
    </xf>
    <xf numFmtId="0" fontId="16" fillId="2" borderId="15" xfId="0" applyFont="1" applyFill="1" applyBorder="1" applyAlignment="1">
      <alignment horizontal="center"/>
    </xf>
    <xf numFmtId="0" fontId="17" fillId="2" borderId="12" xfId="0" applyFont="1" applyFill="1" applyBorder="1"/>
    <xf numFmtId="0" fontId="16" fillId="2" borderId="13" xfId="0" applyFont="1" applyFill="1" applyBorder="1"/>
    <xf numFmtId="0" fontId="16" fillId="2" borderId="13" xfId="0" applyFont="1" applyFill="1" applyBorder="1" applyAlignment="1">
      <alignment horizontal="center"/>
    </xf>
    <xf numFmtId="0" fontId="16" fillId="2" borderId="14" xfId="0" applyFont="1" applyFill="1" applyBorder="1" applyAlignment="1">
      <alignment horizontal="center"/>
    </xf>
    <xf numFmtId="0" fontId="5" fillId="0" borderId="10" xfId="0" applyFont="1" applyBorder="1" applyAlignment="1">
      <alignment horizontal="left" vertical="center" wrapText="1"/>
    </xf>
    <xf numFmtId="0" fontId="5" fillId="0" borderId="10" xfId="0" applyFont="1" applyBorder="1" applyAlignment="1">
      <alignment horizontal="center" vertical="center" wrapText="1"/>
    </xf>
    <xf numFmtId="0" fontId="5" fillId="0" borderId="9" xfId="0" applyFont="1" applyBorder="1" applyAlignment="1">
      <alignment horizontal="left" vertical="center" wrapText="1"/>
    </xf>
    <xf numFmtId="0" fontId="5" fillId="0" borderId="9" xfId="0" applyFont="1" applyBorder="1" applyAlignment="1">
      <alignment horizontal="center" vertical="center" wrapText="1"/>
    </xf>
    <xf numFmtId="2" fontId="5" fillId="0" borderId="10" xfId="0" applyNumberFormat="1" applyFont="1" applyBorder="1" applyAlignment="1">
      <alignment horizontal="center" vertical="center"/>
    </xf>
    <xf numFmtId="2" fontId="5" fillId="0" borderId="9" xfId="0" applyNumberFormat="1" applyFont="1" applyBorder="1" applyAlignment="1">
      <alignment horizontal="center" vertical="center"/>
    </xf>
    <xf numFmtId="0" fontId="2" fillId="3" borderId="50" xfId="0" applyFont="1" applyFill="1" applyBorder="1" applyAlignment="1">
      <alignment horizontal="center" wrapText="1"/>
    </xf>
    <xf numFmtId="0" fontId="2" fillId="3" borderId="11" xfId="0" applyFont="1" applyFill="1" applyBorder="1" applyAlignment="1">
      <alignment horizontal="center" wrapText="1"/>
    </xf>
    <xf numFmtId="0" fontId="2" fillId="3" borderId="35" xfId="0" applyFont="1" applyFill="1" applyBorder="1" applyAlignment="1">
      <alignment horizontal="center" wrapText="1"/>
    </xf>
    <xf numFmtId="3" fontId="11" fillId="3" borderId="51" xfId="0" applyNumberFormat="1" applyFont="1" applyFill="1" applyBorder="1" applyAlignment="1">
      <alignment horizontal="center" vertical="center"/>
    </xf>
    <xf numFmtId="3" fontId="11" fillId="3" borderId="10" xfId="0" applyNumberFormat="1" applyFont="1" applyFill="1" applyBorder="1" applyAlignment="1">
      <alignment horizontal="center" vertical="center"/>
    </xf>
    <xf numFmtId="0" fontId="2" fillId="3" borderId="52" xfId="0" applyFont="1" applyFill="1" applyBorder="1"/>
    <xf numFmtId="0" fontId="2" fillId="3" borderId="53" xfId="0" applyFont="1" applyFill="1" applyBorder="1"/>
    <xf numFmtId="0" fontId="2" fillId="3" borderId="54" xfId="0" applyFont="1" applyFill="1" applyBorder="1"/>
    <xf numFmtId="0" fontId="2" fillId="4" borderId="53" xfId="0" applyFont="1" applyFill="1" applyBorder="1"/>
    <xf numFmtId="0" fontId="2" fillId="4" borderId="54" xfId="0" applyFont="1" applyFill="1" applyBorder="1"/>
    <xf numFmtId="0" fontId="2" fillId="0" borderId="0" xfId="0" applyFont="1"/>
    <xf numFmtId="0" fontId="3" fillId="0" borderId="0" xfId="6" applyFont="1" applyAlignment="1">
      <alignment horizontal="center" vertical="center"/>
    </xf>
    <xf numFmtId="0" fontId="23" fillId="0" borderId="0" xfId="6" applyFont="1" applyAlignment="1">
      <alignment horizontal="left" vertical="center"/>
    </xf>
    <xf numFmtId="0" fontId="9" fillId="0" borderId="18" xfId="6" applyFont="1" applyBorder="1" applyAlignment="1">
      <alignment vertical="center"/>
    </xf>
    <xf numFmtId="165" fontId="9" fillId="6" borderId="19" xfId="4" applyNumberFormat="1" applyFont="1" applyFill="1" applyBorder="1" applyAlignment="1">
      <alignment vertical="center"/>
    </xf>
    <xf numFmtId="0" fontId="3" fillId="0" borderId="0" xfId="6" applyFont="1" applyAlignment="1">
      <alignment vertical="center"/>
    </xf>
    <xf numFmtId="0" fontId="9" fillId="0" borderId="27" xfId="6" applyFont="1" applyBorder="1" applyAlignment="1">
      <alignment vertical="center"/>
    </xf>
    <xf numFmtId="166" fontId="9" fillId="0" borderId="28" xfId="4" applyNumberFormat="1" applyFont="1" applyBorder="1" applyAlignment="1">
      <alignment vertical="center"/>
    </xf>
    <xf numFmtId="0" fontId="22" fillId="7" borderId="17" xfId="6" applyFont="1" applyFill="1" applyBorder="1" applyAlignment="1">
      <alignment vertical="center"/>
    </xf>
    <xf numFmtId="0" fontId="22" fillId="7" borderId="24" xfId="6" applyFont="1" applyFill="1" applyBorder="1" applyAlignment="1">
      <alignment horizontal="center" vertical="center"/>
    </xf>
    <xf numFmtId="0" fontId="22" fillId="7" borderId="55" xfId="6" applyFont="1" applyFill="1" applyBorder="1" applyAlignment="1">
      <alignment horizontal="center" vertical="center" wrapText="1"/>
    </xf>
    <xf numFmtId="0" fontId="22" fillId="7" borderId="23" xfId="6" applyFont="1" applyFill="1" applyBorder="1" applyAlignment="1">
      <alignment horizontal="center" vertical="center" wrapText="1"/>
    </xf>
    <xf numFmtId="0" fontId="22" fillId="7" borderId="24" xfId="6" applyFont="1" applyFill="1" applyBorder="1" applyAlignment="1">
      <alignment horizontal="center" vertical="center" wrapText="1"/>
    </xf>
    <xf numFmtId="37" fontId="9" fillId="6" borderId="19" xfId="6" applyNumberFormat="1" applyFont="1" applyFill="1" applyBorder="1" applyAlignment="1">
      <alignment vertical="center"/>
    </xf>
    <xf numFmtId="0" fontId="9" fillId="0" borderId="25" xfId="6" applyFont="1" applyBorder="1" applyAlignment="1">
      <alignment vertical="center"/>
    </xf>
    <xf numFmtId="0" fontId="9" fillId="0" borderId="1" xfId="6" applyFont="1" applyBorder="1" applyAlignment="1">
      <alignment vertical="center"/>
    </xf>
    <xf numFmtId="0" fontId="9" fillId="0" borderId="26" xfId="6" applyFont="1" applyBorder="1" applyAlignment="1">
      <alignment vertical="center"/>
    </xf>
    <xf numFmtId="166" fontId="9" fillId="0" borderId="19" xfId="6" applyNumberFormat="1" applyFont="1" applyBorder="1" applyAlignment="1">
      <alignment vertical="center"/>
    </xf>
    <xf numFmtId="165" fontId="9" fillId="6" borderId="19" xfId="6" applyNumberFormat="1" applyFont="1" applyFill="1" applyBorder="1" applyAlignment="1">
      <alignment vertical="center"/>
    </xf>
    <xf numFmtId="165" fontId="9" fillId="6" borderId="28" xfId="6" applyNumberFormat="1" applyFont="1" applyFill="1" applyBorder="1" applyAlignment="1">
      <alignment vertical="center"/>
    </xf>
    <xf numFmtId="165" fontId="9" fillId="6" borderId="29" xfId="6" applyNumberFormat="1" applyFont="1" applyFill="1" applyBorder="1" applyAlignment="1">
      <alignment vertical="center"/>
    </xf>
    <xf numFmtId="165" fontId="9" fillId="6" borderId="30" xfId="6" applyNumberFormat="1" applyFont="1" applyFill="1" applyBorder="1" applyAlignment="1">
      <alignment vertical="center"/>
    </xf>
    <xf numFmtId="165" fontId="9" fillId="6" borderId="31" xfId="6" applyNumberFormat="1" applyFont="1" applyFill="1" applyBorder="1" applyAlignment="1">
      <alignment vertical="center"/>
    </xf>
    <xf numFmtId="0" fontId="19" fillId="0" borderId="0" xfId="6" applyFont="1" applyAlignment="1">
      <alignment vertical="center"/>
    </xf>
    <xf numFmtId="3" fontId="14" fillId="0" borderId="0" xfId="6" applyNumberFormat="1" applyFont="1" applyAlignment="1">
      <alignment vertical="center"/>
    </xf>
    <xf numFmtId="49" fontId="14" fillId="0" borderId="0" xfId="6" applyNumberFormat="1" applyFont="1" applyAlignment="1">
      <alignment vertical="center"/>
    </xf>
    <xf numFmtId="0" fontId="16" fillId="2" borderId="56" xfId="0" applyFont="1" applyFill="1" applyBorder="1" applyAlignment="1">
      <alignment horizontal="center"/>
    </xf>
    <xf numFmtId="0" fontId="24" fillId="8" borderId="24" xfId="6" applyFont="1" applyFill="1" applyBorder="1" applyAlignment="1">
      <alignment horizontal="center" vertical="center"/>
    </xf>
    <xf numFmtId="0" fontId="5" fillId="0" borderId="0" xfId="0" applyFont="1"/>
    <xf numFmtId="0" fontId="5" fillId="0" borderId="0" xfId="0" applyFont="1" applyAlignment="1">
      <alignment horizontal="center"/>
    </xf>
    <xf numFmtId="0" fontId="12" fillId="8" borderId="6" xfId="6" applyFont="1" applyFill="1" applyBorder="1" applyAlignment="1">
      <alignment horizontal="right" vertical="center"/>
    </xf>
    <xf numFmtId="0" fontId="26" fillId="8" borderId="18" xfId="6" applyFont="1" applyFill="1" applyBorder="1" applyAlignment="1">
      <alignment vertical="center"/>
    </xf>
    <xf numFmtId="0" fontId="26" fillId="8" borderId="19" xfId="6" applyFont="1" applyFill="1" applyBorder="1" applyAlignment="1">
      <alignment horizontal="center" vertical="center"/>
    </xf>
    <xf numFmtId="0" fontId="25" fillId="0" borderId="0" xfId="6" applyFont="1" applyAlignment="1">
      <alignment vertical="center"/>
    </xf>
    <xf numFmtId="0" fontId="15" fillId="0" borderId="0" xfId="6" applyFont="1" applyAlignment="1">
      <alignment vertical="center"/>
    </xf>
    <xf numFmtId="0" fontId="27" fillId="0" borderId="0" xfId="0" applyFont="1"/>
    <xf numFmtId="0" fontId="17" fillId="3" borderId="53" xfId="0" applyFont="1" applyFill="1" applyBorder="1" applyAlignment="1">
      <alignment horizontal="center"/>
    </xf>
    <xf numFmtId="0" fontId="17" fillId="4" borderId="53" xfId="0" applyFont="1" applyFill="1" applyBorder="1"/>
    <xf numFmtId="0" fontId="17" fillId="0" borderId="2" xfId="0" applyFont="1" applyBorder="1" applyAlignment="1">
      <alignment horizontal="left" vertical="center" wrapText="1"/>
    </xf>
    <xf numFmtId="0" fontId="28" fillId="0" borderId="6" xfId="0" applyFont="1" applyBorder="1" applyAlignment="1">
      <alignment horizontal="left" vertical="center" wrapText="1"/>
    </xf>
    <xf numFmtId="0" fontId="29" fillId="0" borderId="0" xfId="6" applyFont="1" applyAlignment="1">
      <alignment vertical="center"/>
    </xf>
    <xf numFmtId="0" fontId="31" fillId="0" borderId="0" xfId="0" applyFont="1" applyAlignment="1">
      <alignment vertical="center"/>
    </xf>
    <xf numFmtId="0" fontId="17" fillId="0" borderId="12" xfId="0" applyFont="1" applyBorder="1" applyAlignment="1">
      <alignment horizontal="right" vertical="center"/>
    </xf>
    <xf numFmtId="0" fontId="17" fillId="0" borderId="13" xfId="0" applyFont="1" applyBorder="1" applyAlignment="1">
      <alignment horizontal="right" vertical="center"/>
    </xf>
    <xf numFmtId="0" fontId="5" fillId="0" borderId="0" xfId="0" applyFont="1" applyAlignment="1">
      <alignment wrapText="1"/>
    </xf>
    <xf numFmtId="0" fontId="32" fillId="0" borderId="11" xfId="0" applyFont="1" applyBorder="1" applyAlignment="1">
      <alignment horizontal="center" wrapText="1"/>
    </xf>
    <xf numFmtId="0" fontId="0" fillId="0" borderId="0" xfId="0" applyAlignment="1">
      <alignment wrapText="1"/>
    </xf>
    <xf numFmtId="0" fontId="0" fillId="0" borderId="13" xfId="0" applyBorder="1"/>
    <xf numFmtId="14" fontId="16" fillId="0" borderId="14" xfId="0" applyNumberFormat="1" applyFont="1" applyBorder="1" applyAlignment="1">
      <alignment horizontal="center" vertical="center"/>
    </xf>
    <xf numFmtId="0" fontId="16" fillId="0" borderId="3" xfId="0" applyFont="1" applyBorder="1" applyAlignment="1">
      <alignment horizontal="left" vertical="center"/>
    </xf>
    <xf numFmtId="0" fontId="16" fillId="0" borderId="13" xfId="0" applyFont="1" applyBorder="1" applyAlignment="1">
      <alignment horizontal="left" vertical="center" indent="1"/>
    </xf>
    <xf numFmtId="0" fontId="18" fillId="0" borderId="7" xfId="0" applyFont="1" applyBorder="1" applyAlignment="1">
      <alignment horizontal="left" vertical="center" indent="1"/>
    </xf>
    <xf numFmtId="0" fontId="14" fillId="0" borderId="0" xfId="6" quotePrefix="1" applyFont="1" applyAlignment="1">
      <alignment vertical="center"/>
    </xf>
    <xf numFmtId="3" fontId="3" fillId="0" borderId="15" xfId="4" applyNumberFormat="1" applyFont="1" applyBorder="1" applyAlignment="1">
      <alignment horizontal="center" vertical="center"/>
    </xf>
    <xf numFmtId="3" fontId="3" fillId="0" borderId="20" xfId="4" applyNumberFormat="1" applyFont="1" applyBorder="1" applyAlignment="1">
      <alignment horizontal="center" vertical="center"/>
    </xf>
    <xf numFmtId="0" fontId="20" fillId="0" borderId="1" xfId="0" applyFont="1" applyBorder="1" applyAlignment="1">
      <alignment vertical="center"/>
    </xf>
    <xf numFmtId="37" fontId="20" fillId="0" borderId="16" xfId="0" applyNumberFormat="1" applyFont="1" applyBorder="1" applyAlignment="1">
      <alignment horizontal="center" vertical="center"/>
    </xf>
    <xf numFmtId="37" fontId="20" fillId="0" borderId="1" xfId="0" applyNumberFormat="1" applyFont="1" applyBorder="1" applyAlignment="1">
      <alignment horizontal="center" vertical="center"/>
    </xf>
    <xf numFmtId="167" fontId="20" fillId="0" borderId="1" xfId="5" applyNumberFormat="1" applyFont="1" applyFill="1" applyBorder="1" applyAlignment="1">
      <alignment horizontal="center" vertical="center"/>
    </xf>
    <xf numFmtId="37" fontId="20" fillId="6" borderId="16" xfId="0" applyNumberFormat="1" applyFont="1" applyFill="1" applyBorder="1" applyAlignment="1">
      <alignment horizontal="center" vertical="center"/>
    </xf>
    <xf numFmtId="37" fontId="20" fillId="6" borderId="1" xfId="0" applyNumberFormat="1" applyFont="1" applyFill="1" applyBorder="1" applyAlignment="1">
      <alignment horizontal="center" vertical="center"/>
    </xf>
    <xf numFmtId="37" fontId="20" fillId="6" borderId="30" xfId="0" applyNumberFormat="1" applyFont="1" applyFill="1" applyBorder="1" applyAlignment="1">
      <alignment horizontal="center" vertical="center"/>
    </xf>
    <xf numFmtId="0" fontId="3" fillId="0" borderId="5" xfId="6" applyFont="1" applyBorder="1" applyAlignment="1">
      <alignment horizontal="left" vertical="center"/>
    </xf>
    <xf numFmtId="0" fontId="3" fillId="0" borderId="32" xfId="6" applyFont="1" applyBorder="1" applyAlignment="1">
      <alignment vertical="center"/>
    </xf>
    <xf numFmtId="0" fontId="9" fillId="9" borderId="13" xfId="6" applyFont="1" applyFill="1" applyBorder="1" applyAlignment="1">
      <alignment vertical="center"/>
    </xf>
    <xf numFmtId="165" fontId="9" fillId="9" borderId="3" xfId="6" applyNumberFormat="1" applyFont="1" applyFill="1" applyBorder="1" applyAlignment="1">
      <alignment vertical="center"/>
    </xf>
    <xf numFmtId="0" fontId="14" fillId="9" borderId="0" xfId="6" applyFont="1" applyFill="1" applyAlignment="1">
      <alignment vertical="center"/>
    </xf>
    <xf numFmtId="0" fontId="4" fillId="9" borderId="13" xfId="6" applyFont="1" applyFill="1" applyBorder="1" applyAlignment="1">
      <alignment vertical="center"/>
    </xf>
    <xf numFmtId="165" fontId="4" fillId="9" borderId="3" xfId="6" applyNumberFormat="1" applyFont="1" applyFill="1" applyBorder="1" applyAlignment="1">
      <alignment vertical="center"/>
    </xf>
    <xf numFmtId="0" fontId="4" fillId="9" borderId="0" xfId="6" applyFont="1" applyFill="1" applyAlignment="1">
      <alignment vertical="center"/>
    </xf>
    <xf numFmtId="165" fontId="4" fillId="9" borderId="0" xfId="6" applyNumberFormat="1" applyFont="1" applyFill="1" applyAlignment="1">
      <alignment vertical="center"/>
    </xf>
    <xf numFmtId="0" fontId="3" fillId="9" borderId="0" xfId="6" applyFont="1" applyFill="1" applyAlignment="1">
      <alignment vertical="center"/>
    </xf>
    <xf numFmtId="0" fontId="12" fillId="9" borderId="6" xfId="6" applyFont="1" applyFill="1" applyBorder="1" applyAlignment="1">
      <alignment vertical="center"/>
    </xf>
    <xf numFmtId="3" fontId="12" fillId="9" borderId="28" xfId="4" applyNumberFormat="1" applyFont="1" applyFill="1" applyBorder="1" applyAlignment="1">
      <alignment horizontal="center" vertical="center"/>
    </xf>
    <xf numFmtId="0" fontId="24" fillId="9" borderId="0" xfId="6" applyFont="1" applyFill="1" applyAlignment="1">
      <alignment horizontal="center" vertical="center"/>
    </xf>
    <xf numFmtId="49" fontId="30" fillId="9" borderId="0" xfId="6" applyNumberFormat="1" applyFont="1" applyFill="1" applyAlignment="1">
      <alignment vertical="center"/>
    </xf>
    <xf numFmtId="49" fontId="14" fillId="9" borderId="0" xfId="6" applyNumberFormat="1" applyFont="1" applyFill="1" applyAlignment="1">
      <alignment vertical="center"/>
    </xf>
    <xf numFmtId="0" fontId="14" fillId="6" borderId="29" xfId="6" applyFont="1" applyFill="1" applyBorder="1" applyAlignment="1">
      <alignment vertical="center"/>
    </xf>
    <xf numFmtId="0" fontId="15" fillId="6" borderId="31" xfId="6" applyFont="1" applyFill="1" applyBorder="1" applyAlignment="1">
      <alignment vertical="center"/>
    </xf>
    <xf numFmtId="0" fontId="34" fillId="0" borderId="0" xfId="6" applyFont="1" applyAlignment="1">
      <alignment vertical="center"/>
    </xf>
    <xf numFmtId="0" fontId="29" fillId="6" borderId="14" xfId="6" applyFont="1" applyFill="1" applyBorder="1" applyAlignment="1">
      <alignment vertical="center"/>
    </xf>
    <xf numFmtId="0" fontId="14" fillId="6" borderId="13" xfId="6" applyFont="1" applyFill="1" applyBorder="1" applyAlignment="1">
      <alignment vertical="center"/>
    </xf>
    <xf numFmtId="0" fontId="14" fillId="6" borderId="7" xfId="6" applyFont="1" applyFill="1" applyBorder="1" applyAlignment="1">
      <alignment vertical="center"/>
    </xf>
    <xf numFmtId="49" fontId="4" fillId="8" borderId="25" xfId="6" applyNumberFormat="1" applyFont="1" applyFill="1" applyBorder="1" applyAlignment="1">
      <alignment vertical="center"/>
    </xf>
    <xf numFmtId="44" fontId="4" fillId="8" borderId="1" xfId="5" applyFont="1" applyFill="1" applyBorder="1" applyAlignment="1">
      <alignment vertical="center"/>
    </xf>
    <xf numFmtId="0" fontId="4" fillId="8" borderId="26" xfId="6" applyFont="1" applyFill="1" applyBorder="1" applyAlignment="1">
      <alignment vertical="center"/>
    </xf>
    <xf numFmtId="0" fontId="4" fillId="8" borderId="25" xfId="6" applyFont="1" applyFill="1" applyBorder="1" applyAlignment="1">
      <alignment vertical="center"/>
    </xf>
    <xf numFmtId="0" fontId="10" fillId="0" borderId="5" xfId="0" applyFont="1" applyBorder="1"/>
    <xf numFmtId="0" fontId="20" fillId="0" borderId="15" xfId="0" applyFont="1" applyBorder="1" applyAlignment="1">
      <alignment horizontal="left" vertical="center"/>
    </xf>
    <xf numFmtId="0" fontId="20" fillId="0" borderId="29" xfId="0" applyFont="1" applyBorder="1" applyAlignment="1">
      <alignment vertical="center"/>
    </xf>
    <xf numFmtId="0" fontId="20" fillId="0" borderId="33" xfId="0" applyFont="1" applyBorder="1" applyAlignment="1">
      <alignment vertical="center"/>
    </xf>
    <xf numFmtId="37" fontId="20" fillId="6" borderId="26" xfId="0" applyNumberFormat="1" applyFont="1" applyFill="1" applyBorder="1" applyAlignment="1">
      <alignment horizontal="center" vertical="center"/>
    </xf>
    <xf numFmtId="0" fontId="20" fillId="0" borderId="25" xfId="0" applyFont="1" applyBorder="1" applyAlignment="1">
      <alignment vertical="center"/>
    </xf>
    <xf numFmtId="0" fontId="20" fillId="0" borderId="15" xfId="0" applyFont="1" applyBorder="1" applyAlignment="1">
      <alignment vertical="center"/>
    </xf>
    <xf numFmtId="0" fontId="20" fillId="0" borderId="15" xfId="0" applyFont="1" applyBorder="1"/>
    <xf numFmtId="0" fontId="20" fillId="0" borderId="49" xfId="0" applyFont="1" applyBorder="1" applyAlignment="1">
      <alignment vertical="center"/>
    </xf>
    <xf numFmtId="37" fontId="20" fillId="0" borderId="21" xfId="0" applyNumberFormat="1" applyFont="1" applyBorder="1" applyAlignment="1">
      <alignment horizontal="center" vertical="center"/>
    </xf>
    <xf numFmtId="0" fontId="20" fillId="0" borderId="7" xfId="0" applyFont="1" applyBorder="1"/>
    <xf numFmtId="0" fontId="20" fillId="0" borderId="8" xfId="0" applyFont="1" applyBorder="1"/>
    <xf numFmtId="0" fontId="35" fillId="9" borderId="0" xfId="6" applyFont="1" applyFill="1" applyAlignment="1">
      <alignment horizontal="center" vertical="center"/>
    </xf>
    <xf numFmtId="0" fontId="36" fillId="9" borderId="0" xfId="6" applyFont="1" applyFill="1" applyAlignment="1">
      <alignment horizontal="center" vertical="center"/>
    </xf>
    <xf numFmtId="0" fontId="37" fillId="9" borderId="0" xfId="0" applyFont="1" applyFill="1" applyAlignment="1">
      <alignment horizontal="left" vertical="center"/>
    </xf>
    <xf numFmtId="0" fontId="24" fillId="6" borderId="0" xfId="6" applyFont="1" applyFill="1" applyAlignment="1">
      <alignment vertical="center"/>
    </xf>
    <xf numFmtId="3" fontId="39" fillId="6" borderId="0" xfId="6" applyNumberFormat="1" applyFont="1" applyFill="1" applyAlignment="1">
      <alignment vertical="center"/>
    </xf>
    <xf numFmtId="0" fontId="14" fillId="9" borderId="2" xfId="6" applyFont="1" applyFill="1" applyBorder="1" applyAlignment="1">
      <alignment vertical="center"/>
    </xf>
    <xf numFmtId="0" fontId="14" fillId="9" borderId="3" xfId="6" applyFont="1" applyFill="1" applyBorder="1" applyAlignment="1">
      <alignment vertical="center"/>
    </xf>
    <xf numFmtId="0" fontId="14" fillId="9" borderId="4" xfId="6" applyFont="1" applyFill="1" applyBorder="1" applyAlignment="1">
      <alignment vertical="center"/>
    </xf>
    <xf numFmtId="0" fontId="20" fillId="0" borderId="0" xfId="0" applyFont="1"/>
    <xf numFmtId="0" fontId="20" fillId="0" borderId="0" xfId="0" applyFont="1" applyAlignment="1">
      <alignment horizontal="left" vertical="center"/>
    </xf>
    <xf numFmtId="0" fontId="20" fillId="0" borderId="0" xfId="0" applyFont="1" applyAlignment="1">
      <alignment vertical="center"/>
    </xf>
    <xf numFmtId="6" fontId="20" fillId="0" borderId="0" xfId="0" applyNumberFormat="1" applyFont="1"/>
    <xf numFmtId="0" fontId="10" fillId="0" borderId="0" xfId="0" applyFont="1" applyAlignment="1">
      <alignment horizontal="left" vertical="center"/>
    </xf>
    <xf numFmtId="37" fontId="10" fillId="0" borderId="0" xfId="0" applyNumberFormat="1" applyFont="1" applyAlignment="1">
      <alignment vertical="center"/>
    </xf>
    <xf numFmtId="0" fontId="20" fillId="7" borderId="5" xfId="0" applyFont="1" applyFill="1" applyBorder="1" applyAlignment="1">
      <alignment vertical="center"/>
    </xf>
    <xf numFmtId="37" fontId="20" fillId="7" borderId="0" xfId="0" applyNumberFormat="1" applyFont="1" applyFill="1" applyAlignment="1">
      <alignment horizontal="center" vertical="center"/>
    </xf>
    <xf numFmtId="0" fontId="20" fillId="7" borderId="0" xfId="0" applyFont="1" applyFill="1" applyAlignment="1">
      <alignment horizontal="left" vertical="center"/>
    </xf>
    <xf numFmtId="0" fontId="20" fillId="7" borderId="15" xfId="0" applyFont="1" applyFill="1" applyBorder="1" applyAlignment="1">
      <alignment horizontal="left" vertical="center"/>
    </xf>
    <xf numFmtId="2" fontId="11" fillId="3" borderId="10" xfId="0" applyNumberFormat="1" applyFont="1" applyFill="1" applyBorder="1" applyAlignment="1">
      <alignment horizontal="center" vertical="center"/>
    </xf>
    <xf numFmtId="0" fontId="17" fillId="0" borderId="10" xfId="0" applyFont="1" applyBorder="1" applyAlignment="1">
      <alignment horizontal="center" vertical="center"/>
    </xf>
    <xf numFmtId="0" fontId="17" fillId="0" borderId="9" xfId="0" applyFont="1" applyBorder="1" applyAlignment="1">
      <alignment horizontal="center" vertical="center"/>
    </xf>
    <xf numFmtId="0" fontId="0" fillId="0" borderId="2" xfId="0" applyBorder="1"/>
    <xf numFmtId="0" fontId="0" fillId="0" borderId="3" xfId="0" applyBorder="1"/>
    <xf numFmtId="0" fontId="0" fillId="0" borderId="6" xfId="0" applyBorder="1"/>
    <xf numFmtId="0" fontId="2" fillId="0" borderId="7" xfId="0" applyFont="1" applyBorder="1" applyAlignment="1">
      <alignment horizontal="right"/>
    </xf>
    <xf numFmtId="0" fontId="2" fillId="0" borderId="4" xfId="0" applyFont="1" applyBorder="1" applyAlignment="1">
      <alignment horizontal="center"/>
    </xf>
    <xf numFmtId="165" fontId="40" fillId="0" borderId="7" xfId="9" applyNumberFormat="1" applyFont="1" applyBorder="1"/>
    <xf numFmtId="165" fontId="40" fillId="0" borderId="8" xfId="9" applyNumberFormat="1" applyFont="1" applyBorder="1" applyAlignment="1">
      <alignment horizontal="center"/>
    </xf>
    <xf numFmtId="0" fontId="5" fillId="0" borderId="57" xfId="0" applyFont="1" applyBorder="1" applyAlignment="1">
      <alignment horizontal="left" vertical="center" wrapText="1"/>
    </xf>
    <xf numFmtId="0" fontId="5" fillId="0" borderId="57" xfId="0" applyFont="1" applyBorder="1" applyAlignment="1">
      <alignment horizontal="center" vertical="center" wrapText="1"/>
    </xf>
    <xf numFmtId="0" fontId="5" fillId="0" borderId="57" xfId="0" applyFont="1" applyBorder="1" applyAlignment="1">
      <alignment horizontal="center" vertical="center"/>
    </xf>
    <xf numFmtId="0" fontId="17" fillId="0" borderId="57" xfId="0" applyFont="1" applyBorder="1" applyAlignment="1">
      <alignment horizontal="center" vertical="center"/>
    </xf>
    <xf numFmtId="3" fontId="5" fillId="0" borderId="57" xfId="0" applyNumberFormat="1" applyFont="1" applyBorder="1" applyAlignment="1">
      <alignment horizontal="center" vertical="center"/>
    </xf>
    <xf numFmtId="2" fontId="5" fillId="0" borderId="57" xfId="0" applyNumberFormat="1" applyFont="1" applyBorder="1" applyAlignment="1">
      <alignment horizontal="center" vertical="center"/>
    </xf>
    <xf numFmtId="3" fontId="11" fillId="3" borderId="58" xfId="0" applyNumberFormat="1" applyFont="1" applyFill="1" applyBorder="1" applyAlignment="1">
      <alignment horizontal="center" vertical="center"/>
    </xf>
    <xf numFmtId="3" fontId="11" fillId="3" borderId="57" xfId="0" applyNumberFormat="1" applyFont="1" applyFill="1" applyBorder="1" applyAlignment="1">
      <alignment horizontal="center" vertical="center"/>
    </xf>
    <xf numFmtId="3" fontId="5" fillId="0" borderId="59" xfId="0" applyNumberFormat="1" applyFont="1" applyBorder="1" applyAlignment="1">
      <alignment horizontal="center" vertical="center"/>
    </xf>
    <xf numFmtId="0" fontId="0" fillId="3" borderId="13" xfId="0" applyFill="1" applyBorder="1"/>
    <xf numFmtId="0" fontId="0" fillId="3" borderId="13" xfId="0" applyFill="1" applyBorder="1" applyAlignment="1">
      <alignment wrapText="1"/>
    </xf>
    <xf numFmtId="0" fontId="2" fillId="3" borderId="13" xfId="0" applyFont="1" applyFill="1" applyBorder="1" applyAlignment="1">
      <alignment horizontal="right" wrapText="1"/>
    </xf>
    <xf numFmtId="0" fontId="0" fillId="3" borderId="13" xfId="0" applyFill="1" applyBorder="1" applyAlignment="1">
      <alignment horizontal="center"/>
    </xf>
    <xf numFmtId="3" fontId="0" fillId="3" borderId="13" xfId="0" applyNumberFormat="1" applyFill="1" applyBorder="1" applyAlignment="1">
      <alignment horizontal="center" vertical="center"/>
    </xf>
    <xf numFmtId="0" fontId="0" fillId="3" borderId="13" xfId="0" applyFill="1" applyBorder="1" applyAlignment="1">
      <alignment horizontal="center" vertical="center"/>
    </xf>
    <xf numFmtId="3" fontId="11" fillId="3" borderId="60" xfId="0" applyNumberFormat="1" applyFont="1" applyFill="1" applyBorder="1" applyAlignment="1">
      <alignment horizontal="center" vertical="center"/>
    </xf>
    <xf numFmtId="3" fontId="11" fillId="3" borderId="61" xfId="0" applyNumberFormat="1" applyFont="1" applyFill="1" applyBorder="1" applyAlignment="1">
      <alignment horizontal="center" vertical="center"/>
    </xf>
    <xf numFmtId="2" fontId="11" fillId="3" borderId="61" xfId="0" applyNumberFormat="1" applyFont="1" applyFill="1" applyBorder="1" applyAlignment="1">
      <alignment horizontal="center" vertical="center"/>
    </xf>
    <xf numFmtId="0" fontId="0" fillId="3" borderId="13" xfId="0" applyFill="1" applyBorder="1" applyAlignment="1">
      <alignment vertical="center"/>
    </xf>
    <xf numFmtId="0" fontId="0" fillId="5" borderId="13" xfId="0" applyFill="1" applyBorder="1"/>
    <xf numFmtId="0" fontId="0" fillId="5" borderId="13" xfId="0" applyFill="1" applyBorder="1" applyAlignment="1">
      <alignment wrapText="1"/>
    </xf>
    <xf numFmtId="0" fontId="2" fillId="5" borderId="13" xfId="0" applyFont="1" applyFill="1" applyBorder="1" applyAlignment="1">
      <alignment horizontal="right" wrapText="1"/>
    </xf>
    <xf numFmtId="0" fontId="0" fillId="5" borderId="13" xfId="0" applyFill="1" applyBorder="1" applyAlignment="1">
      <alignment horizontal="center"/>
    </xf>
    <xf numFmtId="0" fontId="0" fillId="5" borderId="13" xfId="0" applyFill="1" applyBorder="1" applyAlignment="1">
      <alignment horizontal="center" vertical="center"/>
    </xf>
    <xf numFmtId="0" fontId="0" fillId="5" borderId="13" xfId="0" applyFill="1" applyBorder="1" applyAlignment="1">
      <alignment horizontal="right" vertical="center"/>
    </xf>
    <xf numFmtId="0" fontId="20" fillId="5" borderId="13" xfId="0" applyFont="1" applyFill="1" applyBorder="1" applyAlignment="1">
      <alignment vertical="center"/>
    </xf>
    <xf numFmtId="3" fontId="0" fillId="5" borderId="13" xfId="0" applyNumberFormat="1" applyFill="1" applyBorder="1" applyAlignment="1">
      <alignment horizontal="center" vertical="center"/>
    </xf>
    <xf numFmtId="0" fontId="0" fillId="5" borderId="13" xfId="0" applyFill="1" applyBorder="1" applyAlignment="1">
      <alignment vertical="center"/>
    </xf>
    <xf numFmtId="0" fontId="41" fillId="0" borderId="0" xfId="6" applyFont="1" applyAlignment="1">
      <alignment vertical="center"/>
    </xf>
    <xf numFmtId="44" fontId="39" fillId="6" borderId="30" xfId="5" applyFont="1" applyFill="1" applyBorder="1" applyAlignment="1">
      <alignment vertical="center"/>
    </xf>
    <xf numFmtId="0" fontId="14" fillId="6" borderId="0" xfId="6" applyFont="1" applyFill="1" applyAlignment="1">
      <alignment vertical="center"/>
    </xf>
    <xf numFmtId="165" fontId="9" fillId="7" borderId="33" xfId="6" applyNumberFormat="1" applyFont="1" applyFill="1" applyBorder="1" applyAlignment="1">
      <alignment vertical="center"/>
    </xf>
    <xf numFmtId="165" fontId="9" fillId="7" borderId="16" xfId="6" applyNumberFormat="1" applyFont="1" applyFill="1" applyBorder="1" applyAlignment="1">
      <alignment vertical="center"/>
    </xf>
    <xf numFmtId="165" fontId="9" fillId="7" borderId="34" xfId="6" applyNumberFormat="1" applyFont="1" applyFill="1" applyBorder="1" applyAlignment="1">
      <alignment vertical="center"/>
    </xf>
    <xf numFmtId="165" fontId="9" fillId="7" borderId="29" xfId="6" applyNumberFormat="1" applyFont="1" applyFill="1" applyBorder="1" applyAlignment="1">
      <alignment vertical="center"/>
    </xf>
    <xf numFmtId="165" fontId="9" fillId="7" borderId="30" xfId="6" applyNumberFormat="1" applyFont="1" applyFill="1" applyBorder="1" applyAlignment="1">
      <alignment vertical="center"/>
    </xf>
    <xf numFmtId="165" fontId="9" fillId="7" borderId="31" xfId="6" applyNumberFormat="1" applyFont="1" applyFill="1" applyBorder="1" applyAlignment="1">
      <alignment vertical="center"/>
    </xf>
    <xf numFmtId="0" fontId="37" fillId="9" borderId="0" xfId="6" applyFont="1" applyFill="1" applyAlignment="1">
      <alignment horizontal="left" vertical="center"/>
    </xf>
    <xf numFmtId="0" fontId="38" fillId="9" borderId="0" xfId="6" applyFont="1" applyFill="1" applyAlignment="1">
      <alignment vertical="center"/>
    </xf>
    <xf numFmtId="0" fontId="42" fillId="9" borderId="0" xfId="6" applyFont="1" applyFill="1" applyAlignment="1">
      <alignment horizontal="left" vertical="center"/>
    </xf>
    <xf numFmtId="0" fontId="2" fillId="0" borderId="32" xfId="6" applyFont="1" applyBorder="1" applyAlignment="1">
      <alignment vertical="center"/>
    </xf>
    <xf numFmtId="49" fontId="21" fillId="0" borderId="20" xfId="6" applyNumberFormat="1" applyFont="1" applyBorder="1" applyAlignment="1">
      <alignment vertical="center"/>
    </xf>
    <xf numFmtId="0" fontId="12" fillId="8" borderId="2" xfId="6" applyFont="1" applyFill="1" applyBorder="1" applyAlignment="1">
      <alignment horizontal="right" vertical="center"/>
    </xf>
    <xf numFmtId="0" fontId="3" fillId="0" borderId="3" xfId="6" applyFont="1" applyBorder="1" applyAlignment="1">
      <alignment horizontal="center" vertical="center"/>
    </xf>
    <xf numFmtId="0" fontId="12" fillId="8" borderId="2" xfId="6" applyFont="1" applyFill="1" applyBorder="1" applyAlignment="1">
      <alignment horizontal="center" vertical="center"/>
    </xf>
    <xf numFmtId="0" fontId="12" fillId="8" borderId="4" xfId="6" applyFont="1" applyFill="1" applyBorder="1" applyAlignment="1">
      <alignment horizontal="center" vertical="center"/>
    </xf>
    <xf numFmtId="0" fontId="3" fillId="0" borderId="7" xfId="6" applyFont="1" applyBorder="1" applyAlignment="1">
      <alignment horizontal="center" vertical="center"/>
    </xf>
    <xf numFmtId="0" fontId="3" fillId="0" borderId="6" xfId="6" applyFont="1" applyBorder="1" applyAlignment="1">
      <alignment horizontal="left" vertical="center"/>
    </xf>
    <xf numFmtId="3" fontId="3" fillId="0" borderId="8" xfId="4" applyNumberFormat="1" applyFont="1" applyBorder="1" applyAlignment="1">
      <alignment horizontal="center" vertical="center"/>
    </xf>
    <xf numFmtId="0" fontId="14" fillId="9" borderId="62" xfId="6" applyFont="1" applyFill="1" applyBorder="1" applyAlignment="1">
      <alignment vertical="center"/>
    </xf>
    <xf numFmtId="0" fontId="25" fillId="9" borderId="62" xfId="6" applyFont="1" applyFill="1" applyBorder="1" applyAlignment="1">
      <alignment vertical="center"/>
    </xf>
    <xf numFmtId="0" fontId="14" fillId="9" borderId="13" xfId="6" applyFont="1" applyFill="1" applyBorder="1" applyAlignment="1">
      <alignment vertical="center"/>
    </xf>
    <xf numFmtId="0" fontId="14" fillId="0" borderId="13" xfId="6" applyFont="1" applyBorder="1" applyAlignment="1">
      <alignment vertical="center"/>
    </xf>
    <xf numFmtId="0" fontId="14" fillId="9" borderId="6" xfId="6" applyFont="1" applyFill="1" applyBorder="1" applyAlignment="1">
      <alignment vertical="center"/>
    </xf>
    <xf numFmtId="0" fontId="20" fillId="9" borderId="7" xfId="0" applyFont="1" applyFill="1" applyBorder="1" applyAlignment="1">
      <alignment horizontal="left" vertical="center"/>
    </xf>
    <xf numFmtId="0" fontId="36" fillId="9" borderId="7" xfId="0" applyFont="1" applyFill="1" applyBorder="1" applyAlignment="1">
      <alignment horizontal="center" vertical="center"/>
    </xf>
    <xf numFmtId="0" fontId="20" fillId="9" borderId="8" xfId="0" applyFont="1" applyFill="1" applyBorder="1" applyAlignment="1">
      <alignment horizontal="left" vertical="center"/>
    </xf>
    <xf numFmtId="0" fontId="20" fillId="9" borderId="13" xfId="0" applyFont="1" applyFill="1" applyBorder="1" applyAlignment="1">
      <alignment vertical="center"/>
    </xf>
    <xf numFmtId="37" fontId="20" fillId="9" borderId="13" xfId="0" applyNumberFormat="1" applyFont="1" applyFill="1" applyBorder="1" applyAlignment="1">
      <alignment horizontal="center" vertical="center"/>
    </xf>
    <xf numFmtId="0" fontId="20" fillId="9" borderId="13" xfId="0" applyFont="1" applyFill="1" applyBorder="1"/>
    <xf numFmtId="0" fontId="20" fillId="9" borderId="14" xfId="0" applyFont="1" applyFill="1" applyBorder="1"/>
    <xf numFmtId="0" fontId="20" fillId="9" borderId="7" xfId="0" applyFont="1" applyFill="1" applyBorder="1"/>
    <xf numFmtId="0" fontId="20" fillId="9" borderId="8" xfId="0" applyFont="1" applyFill="1" applyBorder="1"/>
    <xf numFmtId="0" fontId="10" fillId="0" borderId="1" xfId="0" applyFont="1" applyBorder="1" applyAlignment="1">
      <alignment horizontal="center" vertical="center"/>
    </xf>
    <xf numFmtId="0" fontId="10" fillId="0" borderId="26" xfId="0" applyFont="1" applyBorder="1" applyAlignment="1">
      <alignment horizontal="center" vertical="center"/>
    </xf>
    <xf numFmtId="0" fontId="10" fillId="0" borderId="30" xfId="0" applyFont="1" applyBorder="1" applyAlignment="1">
      <alignment horizontal="center" vertical="center"/>
    </xf>
    <xf numFmtId="0" fontId="43" fillId="0" borderId="0" xfId="6" applyFont="1" applyAlignment="1">
      <alignment vertical="center"/>
    </xf>
    <xf numFmtId="0" fontId="44" fillId="0" borderId="0" xfId="6" applyFont="1" applyAlignment="1">
      <alignment vertical="center"/>
    </xf>
    <xf numFmtId="0" fontId="41" fillId="0" borderId="7" xfId="6" applyFont="1" applyBorder="1" applyAlignment="1">
      <alignment vertical="center"/>
    </xf>
    <xf numFmtId="0" fontId="13" fillId="10" borderId="0" xfId="6" applyFill="1"/>
    <xf numFmtId="0" fontId="14" fillId="9" borderId="63" xfId="6" applyFont="1" applyFill="1" applyBorder="1" applyAlignment="1">
      <alignment vertical="center"/>
    </xf>
    <xf numFmtId="0" fontId="14" fillId="0" borderId="63" xfId="6" applyFont="1" applyBorder="1" applyAlignment="1">
      <alignment vertical="center"/>
    </xf>
    <xf numFmtId="0" fontId="41" fillId="0" borderId="64" xfId="6" applyFont="1" applyBorder="1" applyAlignment="1">
      <alignment vertical="center"/>
    </xf>
    <xf numFmtId="0" fontId="41" fillId="11" borderId="0" xfId="6" applyFont="1" applyFill="1" applyAlignment="1">
      <alignment vertical="center"/>
    </xf>
    <xf numFmtId="0" fontId="24" fillId="0" borderId="0" xfId="6" applyFont="1" applyAlignment="1">
      <alignment horizontal="right" vertical="center"/>
    </xf>
    <xf numFmtId="0" fontId="44" fillId="4" borderId="0" xfId="6" applyFont="1" applyFill="1" applyAlignment="1">
      <alignment vertical="center"/>
    </xf>
    <xf numFmtId="0" fontId="20" fillId="4" borderId="26" xfId="0" applyFont="1" applyFill="1" applyBorder="1" applyAlignment="1">
      <alignment horizontal="center" vertical="center"/>
    </xf>
    <xf numFmtId="37" fontId="20" fillId="4" borderId="26" xfId="0" applyNumberFormat="1" applyFont="1" applyFill="1" applyBorder="1" applyAlignment="1">
      <alignment horizontal="center" vertical="center"/>
    </xf>
    <xf numFmtId="0" fontId="45" fillId="9" borderId="0" xfId="6" applyFont="1" applyFill="1" applyAlignment="1">
      <alignment horizontal="left" vertical="center"/>
    </xf>
    <xf numFmtId="0" fontId="45" fillId="9" borderId="0" xfId="6" applyFont="1" applyFill="1" applyAlignment="1">
      <alignment vertical="center"/>
    </xf>
    <xf numFmtId="0" fontId="45" fillId="9" borderId="63" xfId="6" applyFont="1" applyFill="1" applyBorder="1" applyAlignment="1">
      <alignment vertical="center"/>
    </xf>
    <xf numFmtId="0" fontId="37" fillId="9" borderId="66" xfId="6" applyFont="1" applyFill="1" applyBorder="1" applyAlignment="1">
      <alignment horizontal="left" vertical="center"/>
    </xf>
    <xf numFmtId="0" fontId="14" fillId="9" borderId="66" xfId="6" applyFont="1" applyFill="1" applyBorder="1" applyAlignment="1">
      <alignment vertical="center"/>
    </xf>
    <xf numFmtId="0" fontId="36" fillId="9" borderId="66" xfId="6" applyFont="1" applyFill="1" applyBorder="1" applyAlignment="1">
      <alignment horizontal="center" vertical="center"/>
    </xf>
    <xf numFmtId="0" fontId="38" fillId="9" borderId="66" xfId="6" applyFont="1" applyFill="1" applyBorder="1" applyAlignment="1">
      <alignment vertical="center"/>
    </xf>
    <xf numFmtId="0" fontId="14" fillId="9" borderId="65" xfId="6" applyFont="1" applyFill="1" applyBorder="1" applyAlignment="1">
      <alignment vertical="center"/>
    </xf>
    <xf numFmtId="0" fontId="46" fillId="0" borderId="0" xfId="6" applyFont="1" applyAlignment="1">
      <alignment horizontal="center" vertical="center"/>
    </xf>
    <xf numFmtId="14" fontId="0" fillId="0" borderId="45" xfId="0" applyNumberFormat="1" applyBorder="1" applyAlignment="1">
      <alignment horizontal="left" indent="1"/>
    </xf>
    <xf numFmtId="1" fontId="12" fillId="0" borderId="4" xfId="6" applyNumberFormat="1" applyFont="1" applyBorder="1" applyAlignment="1">
      <alignment horizontal="center" vertical="center"/>
    </xf>
    <xf numFmtId="49" fontId="12" fillId="0" borderId="8" xfId="6" applyNumberFormat="1" applyFont="1" applyBorder="1" applyAlignment="1">
      <alignment horizontal="center" vertical="center"/>
    </xf>
    <xf numFmtId="37" fontId="20" fillId="4" borderId="1" xfId="0" applyNumberFormat="1" applyFont="1" applyFill="1" applyBorder="1" applyAlignment="1">
      <alignment horizontal="center" vertical="center"/>
    </xf>
    <xf numFmtId="0" fontId="24" fillId="8" borderId="22" xfId="6" applyFont="1" applyFill="1" applyBorder="1" applyAlignment="1">
      <alignment horizontal="center" vertical="center" wrapText="1"/>
    </xf>
    <xf numFmtId="3" fontId="47" fillId="0" borderId="0" xfId="0" applyNumberFormat="1" applyFont="1" applyAlignment="1">
      <alignment vertical="center"/>
    </xf>
    <xf numFmtId="37" fontId="47" fillId="0" borderId="0" xfId="0" applyNumberFormat="1" applyFont="1" applyAlignment="1">
      <alignment vertical="center"/>
    </xf>
    <xf numFmtId="0" fontId="16" fillId="6" borderId="3" xfId="0" applyFont="1" applyFill="1" applyBorder="1" applyAlignment="1">
      <alignment horizontal="left" vertical="center"/>
    </xf>
    <xf numFmtId="0" fontId="5" fillId="6" borderId="0" xfId="0" applyFont="1" applyFill="1"/>
    <xf numFmtId="0" fontId="16" fillId="6" borderId="3" xfId="0" applyFont="1" applyFill="1" applyBorder="1"/>
    <xf numFmtId="0" fontId="17" fillId="6" borderId="3" xfId="0" applyFont="1" applyFill="1" applyBorder="1" applyAlignment="1">
      <alignment horizontal="right"/>
    </xf>
    <xf numFmtId="0" fontId="16" fillId="6" borderId="3" xfId="0" applyFont="1" applyFill="1" applyBorder="1" applyAlignment="1">
      <alignment horizontal="left"/>
    </xf>
    <xf numFmtId="0" fontId="16" fillId="6" borderId="4" xfId="0" applyFont="1" applyFill="1" applyBorder="1" applyAlignment="1">
      <alignment horizontal="left"/>
    </xf>
    <xf numFmtId="0" fontId="16" fillId="6" borderId="7" xfId="0" applyFont="1" applyFill="1" applyBorder="1" applyAlignment="1">
      <alignment horizontal="left" vertical="center"/>
    </xf>
    <xf numFmtId="0" fontId="16" fillId="6" borderId="7" xfId="0" applyFont="1" applyFill="1" applyBorder="1" applyAlignment="1">
      <alignment vertical="center"/>
    </xf>
    <xf numFmtId="0" fontId="16" fillId="6" borderId="7" xfId="0" applyFont="1" applyFill="1" applyBorder="1"/>
    <xf numFmtId="0" fontId="17" fillId="6" borderId="7" xfId="0" applyFont="1" applyFill="1" applyBorder="1" applyAlignment="1">
      <alignment horizontal="right"/>
    </xf>
    <xf numFmtId="0" fontId="16" fillId="6" borderId="7" xfId="0" applyFont="1" applyFill="1" applyBorder="1" applyAlignment="1">
      <alignment horizontal="center"/>
    </xf>
    <xf numFmtId="14" fontId="16" fillId="6" borderId="8" xfId="0" applyNumberFormat="1" applyFont="1" applyFill="1" applyBorder="1" applyAlignment="1">
      <alignment horizontal="left"/>
    </xf>
    <xf numFmtId="9" fontId="0" fillId="6" borderId="43" xfId="1" applyFont="1" applyFill="1" applyBorder="1" applyAlignment="1">
      <alignment horizontal="center"/>
    </xf>
    <xf numFmtId="9" fontId="0" fillId="6" borderId="46" xfId="1" applyFont="1" applyFill="1" applyBorder="1" applyAlignment="1">
      <alignment horizontal="center"/>
    </xf>
    <xf numFmtId="0" fontId="17" fillId="0" borderId="2" xfId="0" applyFont="1" applyBorder="1" applyAlignment="1">
      <alignment horizontal="left" vertical="center"/>
    </xf>
    <xf numFmtId="14" fontId="16" fillId="6" borderId="14" xfId="0" applyNumberFormat="1" applyFont="1" applyFill="1" applyBorder="1" applyAlignment="1">
      <alignment horizontal="left" vertical="center" indent="1"/>
    </xf>
    <xf numFmtId="164" fontId="34" fillId="0" borderId="0" xfId="6" applyNumberFormat="1" applyFont="1" applyAlignment="1">
      <alignment vertical="center"/>
    </xf>
    <xf numFmtId="0" fontId="24" fillId="8" borderId="23" xfId="6" applyFont="1" applyFill="1" applyBorder="1" applyAlignment="1">
      <alignment horizontal="center" vertical="center" wrapText="1"/>
    </xf>
    <xf numFmtId="49" fontId="48" fillId="6" borderId="33" xfId="6" applyNumberFormat="1" applyFont="1" applyFill="1" applyBorder="1" applyAlignment="1">
      <alignment vertical="center"/>
    </xf>
    <xf numFmtId="44" fontId="48" fillId="6" borderId="16" xfId="7" applyFont="1" applyFill="1" applyBorder="1" applyAlignment="1">
      <alignment vertical="center"/>
    </xf>
    <xf numFmtId="0" fontId="49" fillId="6" borderId="26" xfId="8" applyFont="1" applyFill="1" applyBorder="1" applyAlignment="1">
      <alignment vertical="center"/>
    </xf>
    <xf numFmtId="0" fontId="29" fillId="6" borderId="0" xfId="6" applyFont="1" applyFill="1" applyAlignment="1">
      <alignment horizontal="right" vertical="center"/>
    </xf>
    <xf numFmtId="0" fontId="33" fillId="6" borderId="0" xfId="8" applyFill="1" applyBorder="1" applyAlignment="1">
      <alignment vertical="center"/>
    </xf>
    <xf numFmtId="0" fontId="50" fillId="0" borderId="0" xfId="6" applyFont="1" applyAlignment="1">
      <alignment horizontal="left" vertical="center" indent="8"/>
    </xf>
    <xf numFmtId="0" fontId="4" fillId="0" borderId="0" xfId="6" applyFont="1" applyAlignment="1">
      <alignment horizontal="left" vertical="center" indent="8"/>
    </xf>
    <xf numFmtId="0" fontId="50" fillId="0" borderId="0" xfId="6" applyFont="1" applyAlignment="1">
      <alignment horizontal="left" vertical="center" wrapText="1" indent="8"/>
    </xf>
    <xf numFmtId="44" fontId="39" fillId="6" borderId="7" xfId="6" applyNumberFormat="1" applyFont="1" applyFill="1" applyBorder="1" applyAlignment="1">
      <alignment vertical="center"/>
    </xf>
    <xf numFmtId="6" fontId="39" fillId="6" borderId="7" xfId="6" applyNumberFormat="1" applyFont="1" applyFill="1" applyBorder="1" applyAlignment="1">
      <alignment vertical="center"/>
    </xf>
    <xf numFmtId="0" fontId="51" fillId="0" borderId="0" xfId="0" applyFont="1"/>
    <xf numFmtId="0" fontId="52" fillId="0" borderId="10" xfId="0" applyFont="1" applyBorder="1" applyAlignment="1">
      <alignment horizontal="center" vertical="center"/>
    </xf>
    <xf numFmtId="164" fontId="5" fillId="0" borderId="10" xfId="0" applyNumberFormat="1" applyFont="1" applyBorder="1" applyAlignment="1">
      <alignment horizontal="center" vertical="center"/>
    </xf>
    <xf numFmtId="0" fontId="52" fillId="0" borderId="9" xfId="0" applyFont="1" applyBorder="1" applyAlignment="1">
      <alignment horizontal="center" vertical="center"/>
    </xf>
    <xf numFmtId="164" fontId="5" fillId="0" borderId="9" xfId="0" applyNumberFormat="1" applyFont="1" applyBorder="1" applyAlignment="1">
      <alignment horizontal="center" vertical="center"/>
    </xf>
    <xf numFmtId="167" fontId="39" fillId="6" borderId="0" xfId="6" applyNumberFormat="1" applyFont="1" applyFill="1" applyAlignment="1">
      <alignment vertical="center"/>
    </xf>
  </cellXfs>
  <cellStyles count="10">
    <cellStyle name="Comma" xfId="9" builtinId="3"/>
    <cellStyle name="Comma 2" xfId="4" xr:uid="{99993171-F6D7-494B-9306-21B02AFE41FC}"/>
    <cellStyle name="Currency" xfId="5" builtinId="4"/>
    <cellStyle name="Currency 2" xfId="7" xr:uid="{BB513834-C309-41E7-8F3F-A13576E8A5FF}"/>
    <cellStyle name="Hyperlink" xfId="8" builtinId="8"/>
    <cellStyle name="Hyperlink 2" xfId="3" xr:uid="{3EE41270-76B1-493C-8427-D7F0595ABC30}"/>
    <cellStyle name="Normal" xfId="0" builtinId="0"/>
    <cellStyle name="Normal 2" xfId="2" xr:uid="{35498A1F-8BA8-4B22-9BA7-AC9E3F323D7E}"/>
    <cellStyle name="Normal 3" xfId="6" xr:uid="{D5DC3217-41F5-4A5A-A942-850929C526D4}"/>
    <cellStyle name="Percent" xfId="1" builtinId="5"/>
  </cellStyles>
  <dxfs count="1">
    <dxf>
      <font>
        <b/>
        <i val="0"/>
        <color rgb="FFC00000"/>
      </font>
    </dxf>
  </dxfs>
  <tableStyles count="0" defaultTableStyle="TableStyleMedium2" defaultPivotStyle="PivotStyleLight16"/>
  <colors>
    <mruColors>
      <color rgb="FFFFFF99"/>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16</xdr:col>
      <xdr:colOff>47624</xdr:colOff>
      <xdr:row>24</xdr:row>
      <xdr:rowOff>0</xdr:rowOff>
    </xdr:from>
    <xdr:to>
      <xdr:col>17</xdr:col>
      <xdr:colOff>35717</xdr:colOff>
      <xdr:row>31</xdr:row>
      <xdr:rowOff>124035</xdr:rowOff>
    </xdr:to>
    <xdr:pic>
      <xdr:nvPicPr>
        <xdr:cNvPr id="3" name="Picture 2" descr="ICR summary of burden example">
          <a:extLst>
            <a:ext uri="{FF2B5EF4-FFF2-40B4-BE49-F238E27FC236}">
              <a16:creationId xmlns:a16="http://schemas.microsoft.com/office/drawing/2014/main" id="{9635829E-02D7-120D-D7AF-F9553BE6E048}"/>
            </a:ext>
          </a:extLst>
        </xdr:cNvPr>
        <xdr:cNvPicPr>
          <a:picLocks noChangeAspect="1"/>
        </xdr:cNvPicPr>
      </xdr:nvPicPr>
      <xdr:blipFill rotWithShape="1">
        <a:blip xmlns:r="http://schemas.openxmlformats.org/officeDocument/2006/relationships" r:embed="rId1"/>
        <a:srcRect r="73750"/>
        <a:stretch/>
      </xdr:blipFill>
      <xdr:spPr>
        <a:xfrm>
          <a:off x="17776030" y="4714875"/>
          <a:ext cx="4536281" cy="1505160"/>
        </a:xfrm>
        <a:prstGeom prst="rect">
          <a:avLst/>
        </a:prstGeom>
      </xdr:spPr>
    </xdr:pic>
    <xdr:clientData/>
  </xdr:twoCellAnchor>
  <xdr:twoCellAnchor>
    <xdr:from>
      <xdr:col>16</xdr:col>
      <xdr:colOff>2166938</xdr:colOff>
      <xdr:row>23</xdr:row>
      <xdr:rowOff>130969</xdr:rowOff>
    </xdr:from>
    <xdr:to>
      <xdr:col>16</xdr:col>
      <xdr:colOff>4119563</xdr:colOff>
      <xdr:row>32</xdr:row>
      <xdr:rowOff>142875</xdr:rowOff>
    </xdr:to>
    <xdr:sp macro="" textlink="">
      <xdr:nvSpPr>
        <xdr:cNvPr id="4" name="Rectangle 3" descr="rectangle ">
          <a:extLst>
            <a:ext uri="{FF2B5EF4-FFF2-40B4-BE49-F238E27FC236}">
              <a16:creationId xmlns:a16="http://schemas.microsoft.com/office/drawing/2014/main" id="{33A06B3F-F9B5-BD12-B151-DFB4EDCBB71F}"/>
            </a:ext>
          </a:extLst>
        </xdr:cNvPr>
        <xdr:cNvSpPr/>
      </xdr:nvSpPr>
      <xdr:spPr>
        <a:xfrm>
          <a:off x="20323969" y="4655344"/>
          <a:ext cx="1952625" cy="1774031"/>
        </a:xfrm>
        <a:prstGeom prst="rect">
          <a:avLst/>
        </a:prstGeom>
        <a:noFill/>
        <a:ln w="38100">
          <a:solidFill>
            <a:srgbClr val="0070C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15</xdr:col>
      <xdr:colOff>47625</xdr:colOff>
      <xdr:row>9</xdr:row>
      <xdr:rowOff>107156</xdr:rowOff>
    </xdr:from>
    <xdr:to>
      <xdr:col>16</xdr:col>
      <xdr:colOff>2131219</xdr:colOff>
      <xdr:row>23</xdr:row>
      <xdr:rowOff>130968</xdr:rowOff>
    </xdr:to>
    <xdr:cxnSp macro="">
      <xdr:nvCxnSpPr>
        <xdr:cNvPr id="6" name="Straight Arrow Connector 5" descr="straight arrow point to data">
          <a:extLst>
            <a:ext uri="{FF2B5EF4-FFF2-40B4-BE49-F238E27FC236}">
              <a16:creationId xmlns:a16="http://schemas.microsoft.com/office/drawing/2014/main" id="{F7AF1599-F11A-92D3-BB8F-94F6E637121A}"/>
            </a:ext>
          </a:extLst>
        </xdr:cNvPr>
        <xdr:cNvCxnSpPr/>
      </xdr:nvCxnSpPr>
      <xdr:spPr>
        <a:xfrm flipH="1" flipV="1">
          <a:off x="16990219" y="2464594"/>
          <a:ext cx="2869406" cy="2809874"/>
        </a:xfrm>
        <a:prstGeom prst="straightConnector1">
          <a:avLst/>
        </a:prstGeom>
        <a:ln w="38100">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323850</xdr:colOff>
      <xdr:row>22</xdr:row>
      <xdr:rowOff>-1</xdr:rowOff>
    </xdr:from>
    <xdr:to>
      <xdr:col>3</xdr:col>
      <xdr:colOff>723900</xdr:colOff>
      <xdr:row>28</xdr:row>
      <xdr:rowOff>22411</xdr:rowOff>
    </xdr:to>
    <xdr:sp macro="" textlink="">
      <xdr:nvSpPr>
        <xdr:cNvPr id="3" name="Left Brace 2">
          <a:extLst>
            <a:ext uri="{FF2B5EF4-FFF2-40B4-BE49-F238E27FC236}">
              <a16:creationId xmlns:a16="http://schemas.microsoft.com/office/drawing/2014/main" id="{5E447E47-8D4B-4A2B-3418-C16E9A251340}"/>
            </a:ext>
            <a:ext uri="{C183D7F6-B498-43B3-948B-1728B52AA6E4}">
              <adec:decorative xmlns:adec="http://schemas.microsoft.com/office/drawing/2017/decorative" val="1"/>
            </a:ext>
          </a:extLst>
        </xdr:cNvPr>
        <xdr:cNvSpPr/>
      </xdr:nvSpPr>
      <xdr:spPr>
        <a:xfrm>
          <a:off x="3842497" y="4616823"/>
          <a:ext cx="400050" cy="1389529"/>
        </a:xfrm>
        <a:prstGeom prst="leftBrace">
          <a:avLst/>
        </a:prstGeom>
      </xdr:spPr>
      <xdr:style>
        <a:lnRef idx="3">
          <a:schemeClr val="accent1"/>
        </a:lnRef>
        <a:fillRef idx="0">
          <a:schemeClr val="accent1"/>
        </a:fillRef>
        <a:effectRef idx="2">
          <a:schemeClr val="accent1"/>
        </a:effectRef>
        <a:fontRef idx="minor">
          <a:schemeClr val="tx1"/>
        </a:fontRef>
      </xdr:style>
      <xdr:txBody>
        <a:bodyPr vertOverflow="clip" horzOverflow="clip" rtlCol="0" anchor="t"/>
        <a:lstStyle/>
        <a:p>
          <a:pPr algn="l"/>
          <a:endParaRPr lang="en-US" sz="1100"/>
        </a:p>
      </xdr:txBody>
    </xdr:sp>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3.bin"/><Relationship Id="rId1" Type="http://schemas.openxmlformats.org/officeDocument/2006/relationships/hyperlink" Target="https://www.bls.gov/oes/current/oes_nat.htm" TargetMode="External"/></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D5B68C-3DFE-48A8-ACF7-98ABE9E8EF80}">
  <dimension ref="A1:N46"/>
  <sheetViews>
    <sheetView tabSelected="1" zoomScaleNormal="100" zoomScaleSheetLayoutView="100" workbookViewId="0">
      <selection activeCell="B7" sqref="B7"/>
    </sheetView>
  </sheetViews>
  <sheetFormatPr defaultRowHeight="15" x14ac:dyDescent="0.25"/>
  <cols>
    <col min="1" max="1" width="40.7109375" style="103" customWidth="1"/>
    <col min="2" max="2" width="21.7109375" style="103" customWidth="1"/>
    <col min="3" max="4" width="12.7109375" style="119" customWidth="1"/>
    <col min="5" max="8" width="5.7109375" style="103" customWidth="1"/>
    <col min="9" max="12" width="15.7109375" style="104" customWidth="1"/>
  </cols>
  <sheetData>
    <row r="1" spans="1:14" ht="24" customHeight="1" thickBot="1" x14ac:dyDescent="0.3">
      <c r="A1" s="117" t="s">
        <v>48</v>
      </c>
      <c r="B1" s="125" t="s">
        <v>130</v>
      </c>
      <c r="C1" s="30"/>
      <c r="D1" s="30"/>
      <c r="E1" s="30"/>
      <c r="F1" s="30"/>
      <c r="G1" s="30"/>
      <c r="H1" s="30"/>
      <c r="I1" s="30"/>
      <c r="J1" s="31"/>
      <c r="K1" s="118" t="s">
        <v>3</v>
      </c>
      <c r="L1" s="311">
        <v>46239</v>
      </c>
    </row>
    <row r="2" spans="1:14" ht="45" customHeight="1" x14ac:dyDescent="0.25">
      <c r="A2" s="113" t="s">
        <v>26</v>
      </c>
      <c r="B2" s="296" t="s">
        <v>131</v>
      </c>
      <c r="C2" s="297"/>
      <c r="D2" s="298"/>
      <c r="E2" s="298"/>
      <c r="F2" s="298"/>
      <c r="G2" s="298"/>
      <c r="H2" s="298"/>
      <c r="I2" s="299"/>
      <c r="J2" s="300"/>
      <c r="K2" s="299"/>
      <c r="L2" s="301"/>
      <c r="N2" s="116"/>
    </row>
    <row r="3" spans="1:14" ht="36" customHeight="1" thickBot="1" x14ac:dyDescent="0.3">
      <c r="A3" s="114" t="s">
        <v>70</v>
      </c>
      <c r="B3" s="302"/>
      <c r="C3" s="303"/>
      <c r="D3" s="304"/>
      <c r="E3" s="304"/>
      <c r="F3" s="304"/>
      <c r="G3" s="304"/>
      <c r="H3" s="304"/>
      <c r="I3" s="305"/>
      <c r="J3" s="306"/>
      <c r="K3" s="305"/>
      <c r="L3" s="307"/>
    </row>
    <row r="4" spans="1:14" ht="21" customHeight="1" thickBot="1" x14ac:dyDescent="0.3">
      <c r="A4" s="48" t="s">
        <v>71</v>
      </c>
      <c r="B4" s="49"/>
      <c r="C4" s="50"/>
      <c r="D4" s="50"/>
      <c r="E4" s="51"/>
      <c r="F4" s="51"/>
      <c r="G4" s="51"/>
      <c r="H4" s="51"/>
      <c r="I4" s="51"/>
      <c r="J4" s="52"/>
      <c r="K4" s="53" t="s">
        <v>49</v>
      </c>
      <c r="L4" s="54"/>
      <c r="N4" s="116"/>
    </row>
    <row r="5" spans="1:14" x14ac:dyDescent="0.25">
      <c r="A5" s="33" t="s">
        <v>0</v>
      </c>
      <c r="B5" s="47" t="s">
        <v>132</v>
      </c>
      <c r="C5" s="23"/>
      <c r="D5" s="23"/>
      <c r="E5" s="23"/>
      <c r="F5" s="27"/>
      <c r="G5" s="27"/>
      <c r="H5" s="27"/>
      <c r="I5" s="28"/>
      <c r="J5" s="13"/>
      <c r="K5" s="14" t="s">
        <v>65</v>
      </c>
      <c r="L5" s="15">
        <f>SUMIF(G14:G26,"*X*",I14:I26)</f>
        <v>2500100</v>
      </c>
      <c r="N5" s="75"/>
    </row>
    <row r="6" spans="1:14" x14ac:dyDescent="0.25">
      <c r="A6" s="32" t="s">
        <v>1</v>
      </c>
      <c r="B6" s="44" t="s">
        <v>147</v>
      </c>
      <c r="C6" s="24"/>
      <c r="D6" s="24"/>
      <c r="E6" s="24"/>
      <c r="F6" s="24"/>
      <c r="G6" s="24"/>
      <c r="H6" s="24"/>
      <c r="I6" s="26"/>
      <c r="J6" s="16"/>
      <c r="K6" s="17" t="s">
        <v>15</v>
      </c>
      <c r="L6" s="18">
        <f>SUM(J14:J26)</f>
        <v>7500250</v>
      </c>
    </row>
    <row r="7" spans="1:14" x14ac:dyDescent="0.25">
      <c r="A7" s="32" t="s">
        <v>2</v>
      </c>
      <c r="B7" s="44" t="s">
        <v>148</v>
      </c>
      <c r="C7" s="24"/>
      <c r="D7" s="24"/>
      <c r="E7" s="24"/>
      <c r="F7" s="24"/>
      <c r="G7" s="24"/>
      <c r="H7" s="24"/>
      <c r="I7" s="26"/>
      <c r="J7" s="16"/>
      <c r="K7" s="17" t="s">
        <v>16</v>
      </c>
      <c r="L7" s="308">
        <v>0.6</v>
      </c>
    </row>
    <row r="8" spans="1:14" x14ac:dyDescent="0.25">
      <c r="A8" s="32" t="s">
        <v>3</v>
      </c>
      <c r="B8" s="45">
        <f>L1</f>
        <v>46239</v>
      </c>
      <c r="C8" s="24"/>
      <c r="D8" s="24"/>
      <c r="E8" s="24"/>
      <c r="F8" s="24"/>
      <c r="G8" s="24"/>
      <c r="H8" s="24"/>
      <c r="I8" s="26"/>
      <c r="J8" s="16"/>
      <c r="K8" s="17" t="s">
        <v>17</v>
      </c>
      <c r="L8" s="19">
        <f>L6/L5</f>
        <v>2.999980000799968</v>
      </c>
    </row>
    <row r="9" spans="1:14" x14ac:dyDescent="0.25">
      <c r="A9" s="32" t="s">
        <v>4</v>
      </c>
      <c r="B9" s="44" t="s">
        <v>149</v>
      </c>
      <c r="C9" s="24"/>
      <c r="D9" s="24"/>
      <c r="E9" s="24"/>
      <c r="F9" s="24"/>
      <c r="G9" s="24"/>
      <c r="H9" s="24"/>
      <c r="I9" s="26"/>
      <c r="J9" s="16"/>
      <c r="K9" s="17" t="s">
        <v>18</v>
      </c>
      <c r="L9" s="18">
        <f>SUM(L14:L26)</f>
        <v>2711543</v>
      </c>
    </row>
    <row r="10" spans="1:14" x14ac:dyDescent="0.25">
      <c r="A10" s="32" t="s">
        <v>5</v>
      </c>
      <c r="B10" s="44" t="s">
        <v>150</v>
      </c>
      <c r="C10" s="24"/>
      <c r="D10" s="24"/>
      <c r="E10" s="24"/>
      <c r="F10" s="24"/>
      <c r="G10" s="24"/>
      <c r="H10" s="24"/>
      <c r="I10" s="26"/>
      <c r="J10" s="16"/>
      <c r="K10" s="17" t="s">
        <v>19</v>
      </c>
      <c r="L10" s="20">
        <f>L9/L6</f>
        <v>0.3615270157661411</v>
      </c>
    </row>
    <row r="11" spans="1:14" ht="15.75" thickBot="1" x14ac:dyDescent="0.3">
      <c r="A11" s="34" t="s">
        <v>6</v>
      </c>
      <c r="B11" s="289" t="s">
        <v>151</v>
      </c>
      <c r="C11" s="25"/>
      <c r="D11" s="25"/>
      <c r="E11" s="25"/>
      <c r="F11" s="25"/>
      <c r="G11" s="25"/>
      <c r="H11" s="25"/>
      <c r="I11" s="29"/>
      <c r="J11" s="21"/>
      <c r="K11" s="22" t="s">
        <v>20</v>
      </c>
      <c r="L11" s="309">
        <v>0.98</v>
      </c>
    </row>
    <row r="12" spans="1:14" ht="21" customHeight="1" thickBot="1" x14ac:dyDescent="0.3">
      <c r="A12" s="55" t="s">
        <v>25</v>
      </c>
      <c r="B12" s="56"/>
      <c r="C12" s="56"/>
      <c r="D12" s="56"/>
      <c r="E12" s="56"/>
      <c r="F12" s="56"/>
      <c r="G12" s="56"/>
      <c r="H12" s="56"/>
      <c r="I12" s="57"/>
      <c r="J12" s="57"/>
      <c r="K12" s="57"/>
      <c r="L12" s="58"/>
    </row>
    <row r="13" spans="1:14" ht="107.25" customHeight="1" thickBot="1" x14ac:dyDescent="0.3">
      <c r="A13" s="7" t="s">
        <v>7</v>
      </c>
      <c r="B13" s="7" t="s">
        <v>8</v>
      </c>
      <c r="C13" s="7" t="s">
        <v>13</v>
      </c>
      <c r="D13" s="7" t="s">
        <v>14</v>
      </c>
      <c r="E13" s="8" t="s">
        <v>9</v>
      </c>
      <c r="F13" s="8" t="s">
        <v>12</v>
      </c>
      <c r="G13" s="8" t="s">
        <v>11</v>
      </c>
      <c r="H13" s="8" t="s">
        <v>10</v>
      </c>
      <c r="I13" s="120" t="s">
        <v>24</v>
      </c>
      <c r="J13" s="7" t="s">
        <v>21</v>
      </c>
      <c r="K13" s="120" t="s">
        <v>22</v>
      </c>
      <c r="L13" s="7" t="s">
        <v>23</v>
      </c>
      <c r="M13" s="2"/>
    </row>
    <row r="14" spans="1:14" ht="39.950000000000003" customHeight="1" x14ac:dyDescent="0.25">
      <c r="A14" s="59" t="s">
        <v>133</v>
      </c>
      <c r="B14" s="60" t="s">
        <v>134</v>
      </c>
      <c r="C14" s="5" t="s">
        <v>135</v>
      </c>
      <c r="D14" s="5"/>
      <c r="E14" s="5"/>
      <c r="F14" s="5" t="s">
        <v>136</v>
      </c>
      <c r="G14" s="325" t="s">
        <v>137</v>
      </c>
      <c r="H14" s="5" t="s">
        <v>138</v>
      </c>
      <c r="I14" s="6">
        <v>50</v>
      </c>
      <c r="J14" s="6">
        <v>250</v>
      </c>
      <c r="K14" s="326">
        <v>0.17</v>
      </c>
      <c r="L14" s="6">
        <f>ROUNDUP(J14*K14,0)</f>
        <v>43</v>
      </c>
    </row>
    <row r="15" spans="1:14" ht="39.950000000000003" customHeight="1" x14ac:dyDescent="0.25">
      <c r="A15" s="59" t="s">
        <v>139</v>
      </c>
      <c r="B15" s="62" t="s">
        <v>140</v>
      </c>
      <c r="C15" s="62" t="s">
        <v>141</v>
      </c>
      <c r="D15" s="62"/>
      <c r="E15" s="3"/>
      <c r="F15" s="3" t="s">
        <v>138</v>
      </c>
      <c r="G15" s="327" t="s">
        <v>137</v>
      </c>
      <c r="H15" s="3" t="s">
        <v>138</v>
      </c>
      <c r="I15" s="4">
        <v>2500000</v>
      </c>
      <c r="J15" s="4">
        <v>2500000</v>
      </c>
      <c r="K15" s="328">
        <v>1</v>
      </c>
      <c r="L15" s="6">
        <f t="shared" ref="L15:L20" si="0">ROUNDUP(J15*K15,0)</f>
        <v>2500000</v>
      </c>
    </row>
    <row r="16" spans="1:14" ht="39.950000000000003" customHeight="1" x14ac:dyDescent="0.25">
      <c r="A16" s="59" t="s">
        <v>142</v>
      </c>
      <c r="B16" s="62" t="s">
        <v>140</v>
      </c>
      <c r="C16" s="62" t="s">
        <v>143</v>
      </c>
      <c r="D16" s="62"/>
      <c r="E16" s="3"/>
      <c r="F16" s="3" t="s">
        <v>138</v>
      </c>
      <c r="G16" s="327"/>
      <c r="H16" s="3" t="s">
        <v>144</v>
      </c>
      <c r="I16" s="4">
        <v>2500000</v>
      </c>
      <c r="J16" s="4">
        <v>2500000</v>
      </c>
      <c r="K16" s="328">
        <v>8.3000000000000004E-2</v>
      </c>
      <c r="L16" s="6">
        <f t="shared" si="0"/>
        <v>207500</v>
      </c>
    </row>
    <row r="17" spans="1:12" ht="39.950000000000003" customHeight="1" x14ac:dyDescent="0.25">
      <c r="A17" s="61" t="s">
        <v>145</v>
      </c>
      <c r="B17" s="62" t="s">
        <v>140</v>
      </c>
      <c r="C17" s="62" t="s">
        <v>143</v>
      </c>
      <c r="D17" s="62"/>
      <c r="E17" s="3"/>
      <c r="F17" s="3" t="s">
        <v>146</v>
      </c>
      <c r="G17" s="327" t="s">
        <v>137</v>
      </c>
      <c r="H17" s="3" t="s">
        <v>138</v>
      </c>
      <c r="I17" s="4">
        <v>50</v>
      </c>
      <c r="J17" s="4">
        <v>2500000</v>
      </c>
      <c r="K17" s="328">
        <v>1.6000000000000001E-3</v>
      </c>
      <c r="L17" s="6">
        <f t="shared" si="0"/>
        <v>4000</v>
      </c>
    </row>
    <row r="18" spans="1:12" ht="39.950000000000003" customHeight="1" x14ac:dyDescent="0.25">
      <c r="A18" s="61"/>
      <c r="B18" s="62"/>
      <c r="C18" s="62"/>
      <c r="D18" s="5"/>
      <c r="E18" s="3"/>
      <c r="F18" s="3"/>
      <c r="G18" s="194"/>
      <c r="H18" s="3"/>
      <c r="I18" s="4"/>
      <c r="J18" s="4"/>
      <c r="K18" s="64"/>
      <c r="L18" s="6">
        <f t="shared" si="0"/>
        <v>0</v>
      </c>
    </row>
    <row r="19" spans="1:12" ht="39.950000000000003" customHeight="1" x14ac:dyDescent="0.25">
      <c r="A19" s="61"/>
      <c r="B19" s="62"/>
      <c r="C19" s="62"/>
      <c r="D19" s="5"/>
      <c r="E19" s="3"/>
      <c r="F19" s="3"/>
      <c r="G19" s="194"/>
      <c r="H19" s="3"/>
      <c r="I19" s="4"/>
      <c r="J19" s="4"/>
      <c r="K19" s="64"/>
      <c r="L19" s="6">
        <f t="shared" si="0"/>
        <v>0</v>
      </c>
    </row>
    <row r="20" spans="1:12" ht="39.950000000000003" customHeight="1" x14ac:dyDescent="0.25">
      <c r="A20" s="61"/>
      <c r="B20" s="62"/>
      <c r="C20" s="62"/>
      <c r="D20" s="5"/>
      <c r="E20" s="3"/>
      <c r="F20" s="3"/>
      <c r="G20" s="194"/>
      <c r="H20" s="3"/>
      <c r="I20" s="4"/>
      <c r="J20" s="4"/>
      <c r="K20" s="64"/>
      <c r="L20" s="6">
        <f t="shared" si="0"/>
        <v>0</v>
      </c>
    </row>
    <row r="21" spans="1:12" ht="39.950000000000003" customHeight="1" x14ac:dyDescent="0.25">
      <c r="A21" s="61"/>
      <c r="B21" s="62"/>
      <c r="C21" s="62"/>
      <c r="D21" s="5"/>
      <c r="E21" s="3"/>
      <c r="F21" s="3"/>
      <c r="G21" s="194"/>
      <c r="H21" s="3"/>
      <c r="I21" s="4"/>
      <c r="J21" s="4"/>
      <c r="K21" s="64"/>
      <c r="L21" s="6">
        <f t="shared" ref="L21:L26" si="1">ROUNDUP(J21*K21,0)</f>
        <v>0</v>
      </c>
    </row>
    <row r="22" spans="1:12" ht="39.950000000000003" customHeight="1" x14ac:dyDescent="0.25">
      <c r="A22" s="61"/>
      <c r="B22" s="62"/>
      <c r="C22" s="62"/>
      <c r="D22" s="5"/>
      <c r="E22" s="3"/>
      <c r="F22" s="3"/>
      <c r="G22" s="194"/>
      <c r="H22" s="3"/>
      <c r="I22" s="4"/>
      <c r="J22" s="4"/>
      <c r="K22" s="64"/>
      <c r="L22" s="6">
        <f t="shared" si="1"/>
        <v>0</v>
      </c>
    </row>
    <row r="23" spans="1:12" ht="39.950000000000003" customHeight="1" x14ac:dyDescent="0.25">
      <c r="A23" s="61"/>
      <c r="B23" s="62"/>
      <c r="C23" s="62"/>
      <c r="D23" s="5"/>
      <c r="E23" s="3"/>
      <c r="F23" s="3"/>
      <c r="G23" s="194"/>
      <c r="H23" s="3"/>
      <c r="I23" s="4"/>
      <c r="J23" s="4"/>
      <c r="K23" s="64"/>
      <c r="L23" s="6">
        <f t="shared" si="1"/>
        <v>0</v>
      </c>
    </row>
    <row r="24" spans="1:12" ht="39.950000000000003" customHeight="1" x14ac:dyDescent="0.25">
      <c r="A24" s="61"/>
      <c r="B24" s="62"/>
      <c r="C24" s="62"/>
      <c r="D24" s="5"/>
      <c r="E24" s="3"/>
      <c r="F24" s="3"/>
      <c r="G24" s="194"/>
      <c r="H24" s="3"/>
      <c r="I24" s="4"/>
      <c r="J24" s="4"/>
      <c r="K24" s="64"/>
      <c r="L24" s="6">
        <f t="shared" si="1"/>
        <v>0</v>
      </c>
    </row>
    <row r="25" spans="1:12" ht="39.950000000000003" customHeight="1" x14ac:dyDescent="0.25">
      <c r="A25" s="61"/>
      <c r="B25" s="62"/>
      <c r="C25" s="62"/>
      <c r="D25" s="5"/>
      <c r="E25" s="3"/>
      <c r="F25" s="3"/>
      <c r="G25" s="194"/>
      <c r="H25" s="3"/>
      <c r="I25" s="4"/>
      <c r="J25" s="4"/>
      <c r="K25" s="64"/>
      <c r="L25" s="6">
        <f t="shared" si="1"/>
        <v>0</v>
      </c>
    </row>
    <row r="26" spans="1:12" ht="39.950000000000003" customHeight="1" x14ac:dyDescent="0.25">
      <c r="A26" s="61"/>
      <c r="B26" s="62"/>
      <c r="C26" s="62"/>
      <c r="D26" s="5"/>
      <c r="E26" s="3"/>
      <c r="F26" s="3"/>
      <c r="G26" s="194"/>
      <c r="H26" s="3"/>
      <c r="I26" s="4"/>
      <c r="J26" s="4"/>
      <c r="K26" s="64"/>
      <c r="L26" s="6">
        <f t="shared" si="1"/>
        <v>0</v>
      </c>
    </row>
    <row r="27" spans="1:12" ht="39.950000000000003" customHeight="1" x14ac:dyDescent="0.25">
      <c r="A27" s="61"/>
      <c r="B27" s="62"/>
      <c r="C27" s="62"/>
      <c r="D27" s="5"/>
      <c r="E27" s="3"/>
      <c r="F27" s="3"/>
      <c r="G27" s="194"/>
      <c r="H27" s="3"/>
      <c r="I27" s="4"/>
      <c r="J27" s="4"/>
      <c r="K27" s="64"/>
      <c r="L27" s="6">
        <f t="shared" ref="L27:L46" si="2">ROUNDUP(J27*K27,0)</f>
        <v>0</v>
      </c>
    </row>
    <row r="28" spans="1:12" ht="39.950000000000003" customHeight="1" x14ac:dyDescent="0.25">
      <c r="A28" s="61"/>
      <c r="B28" s="62"/>
      <c r="C28" s="62"/>
      <c r="D28" s="5"/>
      <c r="E28" s="3"/>
      <c r="F28" s="3"/>
      <c r="G28" s="194"/>
      <c r="H28" s="3"/>
      <c r="I28" s="4"/>
      <c r="J28" s="4"/>
      <c r="K28" s="64"/>
      <c r="L28" s="6">
        <f t="shared" si="2"/>
        <v>0</v>
      </c>
    </row>
    <row r="29" spans="1:12" ht="39.950000000000003" customHeight="1" x14ac:dyDescent="0.25">
      <c r="A29" s="61"/>
      <c r="B29" s="62"/>
      <c r="C29" s="62"/>
      <c r="D29" s="5"/>
      <c r="E29" s="3"/>
      <c r="F29" s="3"/>
      <c r="G29" s="194"/>
      <c r="H29" s="3"/>
      <c r="I29" s="4"/>
      <c r="J29" s="4"/>
      <c r="K29" s="64"/>
      <c r="L29" s="6">
        <f t="shared" si="2"/>
        <v>0</v>
      </c>
    </row>
    <row r="30" spans="1:12" ht="39.950000000000003" customHeight="1" x14ac:dyDescent="0.25">
      <c r="A30" s="61"/>
      <c r="B30" s="62"/>
      <c r="C30" s="62"/>
      <c r="D30" s="5"/>
      <c r="E30" s="3"/>
      <c r="F30" s="3"/>
      <c r="G30" s="194"/>
      <c r="H30" s="3"/>
      <c r="I30" s="4"/>
      <c r="J30" s="4"/>
      <c r="K30" s="64"/>
      <c r="L30" s="6">
        <f t="shared" si="2"/>
        <v>0</v>
      </c>
    </row>
    <row r="31" spans="1:12" ht="39.950000000000003" customHeight="1" x14ac:dyDescent="0.25">
      <c r="A31" s="61"/>
      <c r="B31" s="62"/>
      <c r="C31" s="62"/>
      <c r="D31" s="5"/>
      <c r="E31" s="3"/>
      <c r="F31" s="3"/>
      <c r="G31" s="194"/>
      <c r="H31" s="3"/>
      <c r="I31" s="4"/>
      <c r="J31" s="4"/>
      <c r="K31" s="64"/>
      <c r="L31" s="6">
        <f t="shared" si="2"/>
        <v>0</v>
      </c>
    </row>
    <row r="32" spans="1:12" ht="39.950000000000003" customHeight="1" x14ac:dyDescent="0.25">
      <c r="A32" s="61"/>
      <c r="B32" s="62"/>
      <c r="C32" s="62"/>
      <c r="D32" s="5"/>
      <c r="E32" s="3"/>
      <c r="F32" s="3"/>
      <c r="G32" s="194"/>
      <c r="H32" s="3"/>
      <c r="I32" s="4"/>
      <c r="J32" s="4"/>
      <c r="K32" s="64"/>
      <c r="L32" s="6">
        <f t="shared" si="2"/>
        <v>0</v>
      </c>
    </row>
    <row r="33" spans="1:12" ht="39.950000000000003" customHeight="1" x14ac:dyDescent="0.25">
      <c r="A33" s="61"/>
      <c r="B33" s="62"/>
      <c r="C33" s="62"/>
      <c r="D33" s="5"/>
      <c r="E33" s="3"/>
      <c r="F33" s="3"/>
      <c r="G33" s="194"/>
      <c r="H33" s="3"/>
      <c r="I33" s="4"/>
      <c r="J33" s="4"/>
      <c r="K33" s="64"/>
      <c r="L33" s="6">
        <f t="shared" si="2"/>
        <v>0</v>
      </c>
    </row>
    <row r="34" spans="1:12" ht="39.950000000000003" customHeight="1" x14ac:dyDescent="0.25">
      <c r="A34" s="61"/>
      <c r="B34" s="62"/>
      <c r="C34" s="62"/>
      <c r="D34" s="5"/>
      <c r="E34" s="3"/>
      <c r="F34" s="3"/>
      <c r="G34" s="194"/>
      <c r="H34" s="3"/>
      <c r="I34" s="4"/>
      <c r="J34" s="4"/>
      <c r="K34" s="64"/>
      <c r="L34" s="6">
        <f t="shared" si="2"/>
        <v>0</v>
      </c>
    </row>
    <row r="35" spans="1:12" ht="39.950000000000003" customHeight="1" x14ac:dyDescent="0.25">
      <c r="A35" s="61"/>
      <c r="B35" s="62"/>
      <c r="C35" s="62"/>
      <c r="D35" s="5"/>
      <c r="E35" s="3"/>
      <c r="F35" s="3"/>
      <c r="G35" s="194"/>
      <c r="H35" s="3"/>
      <c r="I35" s="4"/>
      <c r="J35" s="4"/>
      <c r="K35" s="64"/>
      <c r="L35" s="6">
        <f t="shared" si="2"/>
        <v>0</v>
      </c>
    </row>
    <row r="36" spans="1:12" ht="39.950000000000003" customHeight="1" x14ac:dyDescent="0.25">
      <c r="A36" s="61"/>
      <c r="B36" s="62"/>
      <c r="C36" s="62"/>
      <c r="D36" s="5"/>
      <c r="E36" s="3"/>
      <c r="F36" s="3"/>
      <c r="G36" s="194"/>
      <c r="H36" s="3"/>
      <c r="I36" s="4"/>
      <c r="J36" s="4"/>
      <c r="K36" s="64"/>
      <c r="L36" s="6">
        <f t="shared" si="2"/>
        <v>0</v>
      </c>
    </row>
    <row r="37" spans="1:12" ht="39.950000000000003" customHeight="1" x14ac:dyDescent="0.25">
      <c r="A37" s="61"/>
      <c r="B37" s="62"/>
      <c r="C37" s="62"/>
      <c r="D37" s="5"/>
      <c r="E37" s="3"/>
      <c r="F37" s="3"/>
      <c r="G37" s="194"/>
      <c r="H37" s="3"/>
      <c r="I37" s="4"/>
      <c r="J37" s="4"/>
      <c r="K37" s="64"/>
      <c r="L37" s="6">
        <f t="shared" si="2"/>
        <v>0</v>
      </c>
    </row>
    <row r="38" spans="1:12" ht="39.950000000000003" customHeight="1" x14ac:dyDescent="0.25">
      <c r="A38" s="61"/>
      <c r="B38" s="62"/>
      <c r="C38" s="62"/>
      <c r="D38" s="5"/>
      <c r="E38" s="3"/>
      <c r="F38" s="3"/>
      <c r="G38" s="194"/>
      <c r="H38" s="3"/>
      <c r="I38" s="4"/>
      <c r="J38" s="4"/>
      <c r="K38" s="64"/>
      <c r="L38" s="6">
        <f t="shared" si="2"/>
        <v>0</v>
      </c>
    </row>
    <row r="39" spans="1:12" ht="39.950000000000003" customHeight="1" x14ac:dyDescent="0.25">
      <c r="A39" s="61"/>
      <c r="B39" s="62"/>
      <c r="C39" s="62"/>
      <c r="D39" s="5"/>
      <c r="E39" s="3"/>
      <c r="F39" s="3"/>
      <c r="G39" s="194"/>
      <c r="H39" s="3"/>
      <c r="I39" s="4"/>
      <c r="J39" s="4"/>
      <c r="K39" s="64"/>
      <c r="L39" s="6">
        <f t="shared" si="2"/>
        <v>0</v>
      </c>
    </row>
    <row r="40" spans="1:12" ht="39.950000000000003" customHeight="1" x14ac:dyDescent="0.25">
      <c r="A40" s="61"/>
      <c r="B40" s="62"/>
      <c r="C40" s="62"/>
      <c r="D40" s="5"/>
      <c r="E40" s="3"/>
      <c r="F40" s="3"/>
      <c r="G40" s="194"/>
      <c r="H40" s="3"/>
      <c r="I40" s="4"/>
      <c r="J40" s="4"/>
      <c r="K40" s="64"/>
      <c r="L40" s="6">
        <f t="shared" si="2"/>
        <v>0</v>
      </c>
    </row>
    <row r="41" spans="1:12" ht="39.950000000000003" customHeight="1" x14ac:dyDescent="0.25">
      <c r="A41" s="61"/>
      <c r="B41" s="62"/>
      <c r="C41" s="62"/>
      <c r="D41" s="5"/>
      <c r="E41" s="3"/>
      <c r="F41" s="3"/>
      <c r="G41" s="194"/>
      <c r="H41" s="3"/>
      <c r="I41" s="4"/>
      <c r="J41" s="4"/>
      <c r="K41" s="64"/>
      <c r="L41" s="6">
        <f t="shared" si="2"/>
        <v>0</v>
      </c>
    </row>
    <row r="42" spans="1:12" ht="39.950000000000003" customHeight="1" x14ac:dyDescent="0.25">
      <c r="A42" s="61"/>
      <c r="B42" s="62"/>
      <c r="C42" s="62"/>
      <c r="D42" s="5"/>
      <c r="E42" s="3"/>
      <c r="F42" s="3"/>
      <c r="G42" s="194"/>
      <c r="H42" s="3"/>
      <c r="I42" s="4"/>
      <c r="J42" s="4"/>
      <c r="K42" s="64"/>
      <c r="L42" s="6">
        <f t="shared" si="2"/>
        <v>0</v>
      </c>
    </row>
    <row r="43" spans="1:12" ht="39.950000000000003" customHeight="1" x14ac:dyDescent="0.25">
      <c r="A43" s="61"/>
      <c r="B43" s="62"/>
      <c r="C43" s="62"/>
      <c r="D43" s="5"/>
      <c r="E43" s="3"/>
      <c r="F43" s="3"/>
      <c r="G43" s="194"/>
      <c r="H43" s="3"/>
      <c r="I43" s="4"/>
      <c r="J43" s="4"/>
      <c r="K43" s="64"/>
      <c r="L43" s="6">
        <f t="shared" si="2"/>
        <v>0</v>
      </c>
    </row>
    <row r="44" spans="1:12" ht="39.950000000000003" customHeight="1" x14ac:dyDescent="0.25">
      <c r="A44" s="61"/>
      <c r="B44" s="62"/>
      <c r="C44" s="62"/>
      <c r="D44" s="5"/>
      <c r="E44" s="3"/>
      <c r="F44" s="3"/>
      <c r="G44" s="194"/>
      <c r="H44" s="3"/>
      <c r="I44" s="4"/>
      <c r="J44" s="4"/>
      <c r="K44" s="64"/>
      <c r="L44" s="6">
        <f t="shared" si="2"/>
        <v>0</v>
      </c>
    </row>
    <row r="45" spans="1:12" ht="39.950000000000003" customHeight="1" x14ac:dyDescent="0.25">
      <c r="A45" s="61"/>
      <c r="B45" s="62"/>
      <c r="C45" s="62"/>
      <c r="D45" s="5"/>
      <c r="E45" s="3"/>
      <c r="F45" s="3"/>
      <c r="G45" s="194"/>
      <c r="H45" s="3"/>
      <c r="I45" s="4"/>
      <c r="J45" s="4"/>
      <c r="K45" s="64"/>
      <c r="L45" s="6">
        <f t="shared" si="2"/>
        <v>0</v>
      </c>
    </row>
    <row r="46" spans="1:12" ht="39.950000000000003" customHeight="1" x14ac:dyDescent="0.25">
      <c r="A46" s="61"/>
      <c r="B46" s="62"/>
      <c r="C46" s="62"/>
      <c r="D46" s="5"/>
      <c r="E46" s="3"/>
      <c r="F46" s="3"/>
      <c r="G46" s="194"/>
      <c r="H46" s="3"/>
      <c r="I46" s="4"/>
      <c r="J46" s="4"/>
      <c r="K46" s="64"/>
      <c r="L46" s="6">
        <f t="shared" si="2"/>
        <v>0</v>
      </c>
    </row>
  </sheetData>
  <phoneticPr fontId="3" type="noConversion"/>
  <pageMargins left="0.7" right="0.7" top="0.75" bottom="0.75" header="0.3" footer="0.3"/>
  <pageSetup scale="68" orientation="landscape" horizontalDpi="1200" verticalDpi="1200" r:id="rId1"/>
  <colBreaks count="1" manualBreakCount="1">
    <brk id="12" max="1048575"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A6A2DD-993D-4AD6-9F0A-6FB4ACB20E5C}">
  <dimension ref="A1:Q54"/>
  <sheetViews>
    <sheetView zoomScaleNormal="100" zoomScaleSheetLayoutView="115" workbookViewId="0">
      <selection activeCell="C22" sqref="C22"/>
    </sheetView>
  </sheetViews>
  <sheetFormatPr defaultColWidth="9.140625" defaultRowHeight="9" customHeight="1" x14ac:dyDescent="0.25"/>
  <cols>
    <col min="1" max="1" width="40.42578125" style="9" customWidth="1"/>
    <col min="2" max="2" width="18.7109375" style="9" bestFit="1" customWidth="1"/>
    <col min="3" max="3" width="15.7109375" style="9" customWidth="1"/>
    <col min="4" max="4" width="17.28515625" style="9" customWidth="1"/>
    <col min="5" max="5" width="16.85546875" style="9" customWidth="1"/>
    <col min="6" max="6" width="11" style="9" customWidth="1"/>
    <col min="7" max="7" width="22.7109375" style="9" bestFit="1" customWidth="1"/>
    <col min="8" max="8" width="14.5703125" style="9" customWidth="1"/>
    <col min="9" max="9" width="9.140625" style="9"/>
    <col min="10" max="10" width="20.42578125" style="9" bestFit="1" customWidth="1"/>
    <col min="11" max="15" width="13.7109375" style="9" customWidth="1"/>
    <col min="16" max="16" width="7.5703125" style="273" customWidth="1"/>
    <col min="17" max="17" width="68.140625" style="230" bestFit="1" customWidth="1"/>
    <col min="18" max="16384" width="9.140625" style="9"/>
  </cols>
  <sheetData>
    <row r="1" spans="1:17" ht="26.25" customHeight="1" x14ac:dyDescent="0.25">
      <c r="A1" s="176" t="s">
        <v>93</v>
      </c>
      <c r="B1" s="141"/>
      <c r="C1" s="141"/>
      <c r="D1" s="141"/>
      <c r="E1" s="141"/>
      <c r="F1" s="141"/>
      <c r="G1" s="280" t="s">
        <v>112</v>
      </c>
      <c r="H1" s="281"/>
      <c r="I1" s="281"/>
      <c r="J1" s="281"/>
      <c r="K1" s="281"/>
      <c r="L1" s="281"/>
      <c r="M1" s="281"/>
      <c r="N1" s="281"/>
      <c r="O1" s="281"/>
      <c r="P1" s="282"/>
      <c r="Q1" s="288" t="s">
        <v>111</v>
      </c>
    </row>
    <row r="2" spans="1:17" ht="28.5" customHeight="1" thickBot="1" x14ac:dyDescent="0.3">
      <c r="A2" s="283" t="s">
        <v>72</v>
      </c>
      <c r="B2" s="284"/>
      <c r="C2" s="284"/>
      <c r="D2" s="284"/>
      <c r="E2" s="284"/>
      <c r="F2" s="285" t="s">
        <v>92</v>
      </c>
      <c r="G2" s="286" t="s">
        <v>97</v>
      </c>
      <c r="H2" s="286"/>
      <c r="I2" s="284"/>
      <c r="J2" s="284"/>
      <c r="K2" s="284"/>
      <c r="L2" s="284"/>
      <c r="M2" s="284"/>
      <c r="N2" s="284"/>
      <c r="O2" s="284"/>
      <c r="P2" s="287"/>
    </row>
    <row r="3" spans="1:17" ht="28.5" customHeight="1" x14ac:dyDescent="0.25">
      <c r="A3" s="239"/>
      <c r="B3" s="141"/>
      <c r="C3" s="141"/>
      <c r="D3" s="141"/>
      <c r="E3" s="141"/>
      <c r="F3" s="141"/>
      <c r="G3" s="240" t="s">
        <v>94</v>
      </c>
      <c r="H3" s="240"/>
      <c r="I3" s="141"/>
      <c r="J3" s="141"/>
      <c r="K3" s="141"/>
      <c r="L3" s="141"/>
      <c r="M3" s="141"/>
      <c r="N3" s="141"/>
      <c r="O3" s="141"/>
      <c r="P3" s="272"/>
    </row>
    <row r="4" spans="1:17" ht="28.5" customHeight="1" thickBot="1" x14ac:dyDescent="0.3">
      <c r="A4" s="241" t="s">
        <v>101</v>
      </c>
      <c r="B4" s="141"/>
      <c r="C4" s="141"/>
      <c r="D4" s="141"/>
      <c r="E4" s="141"/>
      <c r="F4" s="141"/>
      <c r="G4" s="240" t="s">
        <v>117</v>
      </c>
      <c r="H4" s="141"/>
      <c r="I4" s="141"/>
      <c r="J4" s="240"/>
      <c r="K4" s="240"/>
      <c r="L4" s="240"/>
      <c r="M4" s="240"/>
      <c r="N4" s="240"/>
      <c r="O4" s="240"/>
      <c r="P4" s="272"/>
      <c r="Q4" s="275" t="s">
        <v>113</v>
      </c>
    </row>
    <row r="5" spans="1:17" ht="15" customHeight="1" thickBot="1" x14ac:dyDescent="0.3">
      <c r="A5" s="244" t="s">
        <v>27</v>
      </c>
      <c r="B5" s="290" t="s">
        <v>130</v>
      </c>
      <c r="C5" s="245"/>
      <c r="D5" s="246" t="s">
        <v>31</v>
      </c>
      <c r="E5" s="247" t="s">
        <v>57</v>
      </c>
      <c r="F5" s="141"/>
      <c r="G5" s="179"/>
      <c r="H5" s="180"/>
      <c r="I5" s="180"/>
      <c r="J5" s="180"/>
      <c r="K5" s="180"/>
      <c r="L5" s="180"/>
      <c r="M5" s="180"/>
      <c r="N5" s="180"/>
      <c r="O5" s="181"/>
      <c r="P5" s="272"/>
      <c r="Q5" s="274" t="s">
        <v>108</v>
      </c>
    </row>
    <row r="6" spans="1:17" ht="15" customHeight="1" thickBot="1" x14ac:dyDescent="0.3">
      <c r="A6" s="105" t="s">
        <v>28</v>
      </c>
      <c r="B6" s="291" t="s">
        <v>152</v>
      </c>
      <c r="C6" s="248"/>
      <c r="D6" s="249" t="s">
        <v>58</v>
      </c>
      <c r="E6" s="250">
        <f>SUMIFS('APHIS 71'!I14:I141,'APHIS 71'!F14:F141,"FG",'APHIS 71'!G14:G141,"=?")</f>
        <v>0</v>
      </c>
      <c r="F6" s="149"/>
      <c r="G6" s="162" t="s">
        <v>57</v>
      </c>
      <c r="H6" s="182"/>
      <c r="I6" s="183"/>
      <c r="J6" s="186" t="s">
        <v>31</v>
      </c>
      <c r="K6" s="187">
        <f>K15+K23+K31+K39</f>
        <v>2500100</v>
      </c>
      <c r="L6" s="183"/>
      <c r="M6" s="183"/>
      <c r="N6" s="183"/>
      <c r="O6" s="163"/>
      <c r="P6" s="272"/>
      <c r="Q6" s="269" t="s">
        <v>109</v>
      </c>
    </row>
    <row r="7" spans="1:17" ht="15" customHeight="1" x14ac:dyDescent="0.25">
      <c r="A7" s="242"/>
      <c r="B7" s="243"/>
      <c r="C7" s="76"/>
      <c r="D7" s="137" t="s">
        <v>59</v>
      </c>
      <c r="E7" s="128">
        <f>SUMIFS('APHIS 71'!I14:I141,'APHIS 71'!F14:F141,"=S1",'APHIS 71'!G14:G141,"=?")</f>
        <v>50</v>
      </c>
      <c r="F7" s="150"/>
      <c r="G7" s="162"/>
      <c r="H7" s="182"/>
      <c r="I7" s="183"/>
      <c r="J7" s="183"/>
      <c r="K7" s="183"/>
      <c r="L7" s="183"/>
      <c r="M7" s="183"/>
      <c r="N7" s="183"/>
      <c r="O7" s="163"/>
      <c r="P7" s="272"/>
      <c r="Q7" s="269" t="s">
        <v>110</v>
      </c>
    </row>
    <row r="8" spans="1:17" ht="15" customHeight="1" thickBot="1" x14ac:dyDescent="0.3">
      <c r="A8" s="106" t="s">
        <v>29</v>
      </c>
      <c r="B8" s="107" t="s">
        <v>30</v>
      </c>
      <c r="C8" s="77"/>
      <c r="D8" s="137" t="s">
        <v>60</v>
      </c>
      <c r="E8" s="128">
        <f>SUMIFS('APHIS 71'!I14:I141,'APHIS 71'!F14:F141,"=S2",'APHIS 71'!G14:G141,"=?")</f>
        <v>0</v>
      </c>
      <c r="F8" s="151"/>
      <c r="G8" s="164"/>
      <c r="H8" s="267" t="s">
        <v>73</v>
      </c>
      <c r="I8" s="183"/>
      <c r="J8" s="130"/>
      <c r="K8" s="265" t="s">
        <v>74</v>
      </c>
      <c r="L8" s="265" t="s">
        <v>75</v>
      </c>
      <c r="M8" s="265" t="s">
        <v>76</v>
      </c>
      <c r="N8" s="265" t="s">
        <v>77</v>
      </c>
      <c r="O8" s="266" t="s">
        <v>78</v>
      </c>
      <c r="P8" s="272"/>
    </row>
    <row r="9" spans="1:17" ht="15" customHeight="1" thickBot="1" x14ac:dyDescent="0.3">
      <c r="A9" s="78" t="s">
        <v>32</v>
      </c>
      <c r="B9" s="79">
        <f>'APHIS 71'!L5</f>
        <v>2500100</v>
      </c>
      <c r="C9" s="80"/>
      <c r="D9" s="137" t="s">
        <v>61</v>
      </c>
      <c r="E9" s="128">
        <f>SUMIFS('APHIS 71'!I14:I141,'APHIS 71'!F14:F141,"=S3",'APHIS 71'!G14:G141,"=?")</f>
        <v>0</v>
      </c>
      <c r="F9" s="151"/>
      <c r="G9" s="165" t="s">
        <v>41</v>
      </c>
      <c r="H9" s="134">
        <f>H18+H26+H34+H42</f>
        <v>2504043</v>
      </c>
      <c r="I9" s="183"/>
      <c r="J9" s="130" t="s">
        <v>79</v>
      </c>
      <c r="K9" s="135">
        <f t="shared" ref="K9:O11" si="0">K18+K26+K34+K42</f>
        <v>7500250</v>
      </c>
      <c r="L9" s="135">
        <f t="shared" si="0"/>
        <v>0</v>
      </c>
      <c r="M9" s="135">
        <f t="shared" si="0"/>
        <v>7500250</v>
      </c>
      <c r="N9" s="135">
        <f t="shared" si="0"/>
        <v>0</v>
      </c>
      <c r="O9" s="166">
        <f t="shared" si="0"/>
        <v>0</v>
      </c>
      <c r="P9" s="272"/>
      <c r="Q9" s="270" t="s">
        <v>103</v>
      </c>
    </row>
    <row r="10" spans="1:17" ht="15" customHeight="1" x14ac:dyDescent="0.25">
      <c r="A10" s="78" t="s">
        <v>34</v>
      </c>
      <c r="B10" s="79">
        <f>B11/B9</f>
        <v>2.999980000799968</v>
      </c>
      <c r="C10" s="80"/>
      <c r="D10" s="137" t="s">
        <v>36</v>
      </c>
      <c r="E10" s="128">
        <f>SUMIFS('APHIS 71'!I14:I141,'APHIS 71'!F14:F141,"=P1",'APHIS 71'!G14:G141,"=?")</f>
        <v>50</v>
      </c>
      <c r="F10" s="151"/>
      <c r="G10" s="167" t="s">
        <v>80</v>
      </c>
      <c r="H10" s="135">
        <f>H19+H27+H35+H43</f>
        <v>207500</v>
      </c>
      <c r="I10" s="183"/>
      <c r="J10" s="130" t="s">
        <v>73</v>
      </c>
      <c r="K10" s="135">
        <f t="shared" si="0"/>
        <v>2711543</v>
      </c>
      <c r="L10" s="135">
        <f t="shared" si="0"/>
        <v>0</v>
      </c>
      <c r="M10" s="135">
        <f t="shared" si="0"/>
        <v>2711543</v>
      </c>
      <c r="N10" s="135">
        <f t="shared" si="0"/>
        <v>0</v>
      </c>
      <c r="O10" s="166">
        <f t="shared" si="0"/>
        <v>0</v>
      </c>
      <c r="P10" s="272"/>
      <c r="Q10" s="268" t="s">
        <v>114</v>
      </c>
    </row>
    <row r="11" spans="1:17" ht="15" customHeight="1" thickBot="1" x14ac:dyDescent="0.3">
      <c r="A11" s="78" t="s">
        <v>35</v>
      </c>
      <c r="B11" s="79">
        <f>'APHIS 71'!L6</f>
        <v>7500250</v>
      </c>
      <c r="C11" s="80"/>
      <c r="D11" s="137" t="s">
        <v>38</v>
      </c>
      <c r="E11" s="128">
        <f>SUMIFS('APHIS 71'!I14:I141,'APHIS 71'!F14:F141,"=P2",'APHIS 71'!G14:G141,"=?")</f>
        <v>0</v>
      </c>
      <c r="F11" s="141"/>
      <c r="G11" s="164" t="s">
        <v>81</v>
      </c>
      <c r="H11" s="136">
        <f>H20+H28+H36+H44</f>
        <v>0</v>
      </c>
      <c r="I11" s="183"/>
      <c r="J11" s="130" t="s">
        <v>82</v>
      </c>
      <c r="K11" s="135">
        <f t="shared" si="0"/>
        <v>0</v>
      </c>
      <c r="L11" s="135">
        <f t="shared" si="0"/>
        <v>0</v>
      </c>
      <c r="M11" s="135">
        <f t="shared" si="0"/>
        <v>0</v>
      </c>
      <c r="N11" s="135">
        <f t="shared" si="0"/>
        <v>0</v>
      </c>
      <c r="O11" s="135">
        <f t="shared" si="0"/>
        <v>0</v>
      </c>
      <c r="P11" s="272"/>
      <c r="Q11" s="268" t="s">
        <v>115</v>
      </c>
    </row>
    <row r="12" spans="1:17" ht="15" customHeight="1" x14ac:dyDescent="0.25">
      <c r="A12" s="78" t="s">
        <v>37</v>
      </c>
      <c r="B12" s="79">
        <f>'APHIS 71'!L9</f>
        <v>2711543</v>
      </c>
      <c r="C12" s="80"/>
      <c r="D12" s="137" t="s">
        <v>39</v>
      </c>
      <c r="E12" s="128">
        <f>SUMIFS('APHIS 71'!I14:I141,'APHIS 71'!F14:F141,"=P3",'APHIS 71'!G14:G141,"=?")</f>
        <v>0</v>
      </c>
      <c r="F12" s="141"/>
      <c r="G12" s="165" t="s">
        <v>57</v>
      </c>
      <c r="H12" s="134">
        <f>SUM(H9:H11)</f>
        <v>2711543</v>
      </c>
      <c r="I12" s="183"/>
      <c r="J12" s="183"/>
      <c r="K12" s="183"/>
      <c r="L12" s="183"/>
      <c r="M12" s="183"/>
      <c r="N12" s="183"/>
      <c r="O12" s="163"/>
      <c r="P12" s="272"/>
    </row>
    <row r="13" spans="1:17" ht="15" customHeight="1" thickBot="1" x14ac:dyDescent="0.3">
      <c r="A13" s="81" t="s">
        <v>40</v>
      </c>
      <c r="B13" s="82">
        <f>B12/B11</f>
        <v>0.3615270157661411</v>
      </c>
      <c r="C13" s="80"/>
      <c r="D13" s="138" t="s">
        <v>62</v>
      </c>
      <c r="E13" s="129">
        <f>SUMIFS('APHIS 71'!I14:I141,'APHIS 71'!F14:F141,"=I",'APHIS 71'!G14:G141,"=?")</f>
        <v>2500000</v>
      </c>
      <c r="F13" s="141"/>
      <c r="G13" s="188"/>
      <c r="H13" s="189"/>
      <c r="I13" s="190"/>
      <c r="J13" s="190"/>
      <c r="K13" s="190"/>
      <c r="L13" s="190"/>
      <c r="M13" s="190"/>
      <c r="N13" s="190"/>
      <c r="O13" s="191"/>
      <c r="P13" s="272"/>
      <c r="Q13" s="270" t="s">
        <v>102</v>
      </c>
    </row>
    <row r="14" spans="1:17" ht="15" customHeight="1" thickBot="1" x14ac:dyDescent="0.3">
      <c r="A14" s="146"/>
      <c r="B14" s="146"/>
      <c r="C14" s="146"/>
      <c r="D14" s="147"/>
      <c r="E14" s="148">
        <f>SUM(E6:E13)</f>
        <v>2500100</v>
      </c>
      <c r="F14" s="255"/>
      <c r="G14" s="256"/>
      <c r="H14" s="257" t="s">
        <v>90</v>
      </c>
      <c r="I14" s="256"/>
      <c r="J14" s="256"/>
      <c r="K14" s="257" t="s">
        <v>90</v>
      </c>
      <c r="L14" s="256"/>
      <c r="M14" s="256"/>
      <c r="N14" s="256"/>
      <c r="O14" s="258"/>
      <c r="P14" s="272"/>
      <c r="Q14" s="269" t="s">
        <v>105</v>
      </c>
    </row>
    <row r="15" spans="1:17" ht="21" customHeight="1" x14ac:dyDescent="0.25">
      <c r="A15" s="83" t="s">
        <v>29</v>
      </c>
      <c r="B15" s="84" t="s">
        <v>63</v>
      </c>
      <c r="C15" s="85" t="s">
        <v>41</v>
      </c>
      <c r="D15" s="86" t="s">
        <v>42</v>
      </c>
      <c r="E15" s="87" t="s">
        <v>64</v>
      </c>
      <c r="F15" s="141"/>
      <c r="G15" s="162" t="s">
        <v>83</v>
      </c>
      <c r="H15" s="182"/>
      <c r="I15" s="182"/>
      <c r="J15" s="184" t="s">
        <v>31</v>
      </c>
      <c r="K15" s="294">
        <f>B16</f>
        <v>0</v>
      </c>
      <c r="L15" s="184"/>
      <c r="M15" s="184"/>
      <c r="N15" s="184"/>
      <c r="O15" s="168"/>
      <c r="P15" s="272"/>
      <c r="Q15" s="269" t="s">
        <v>104</v>
      </c>
    </row>
    <row r="16" spans="1:17" ht="15" customHeight="1" x14ac:dyDescent="0.25">
      <c r="A16" s="78" t="s">
        <v>32</v>
      </c>
      <c r="B16" s="88">
        <f>E6</f>
        <v>0</v>
      </c>
      <c r="C16" s="89"/>
      <c r="D16" s="90"/>
      <c r="E16" s="91"/>
      <c r="F16" s="141"/>
      <c r="G16" s="162"/>
      <c r="H16" s="182"/>
      <c r="I16" s="182"/>
      <c r="J16" s="184"/>
      <c r="K16" s="184"/>
      <c r="L16" s="184"/>
      <c r="M16" s="184"/>
      <c r="N16" s="184"/>
      <c r="O16" s="168"/>
      <c r="P16" s="272"/>
      <c r="Q16" s="277" t="s">
        <v>121</v>
      </c>
    </row>
    <row r="17" spans="1:17" ht="15" customHeight="1" thickBot="1" x14ac:dyDescent="0.3">
      <c r="A17" s="78" t="s">
        <v>34</v>
      </c>
      <c r="B17" s="92" t="e">
        <f>B18/B16</f>
        <v>#DIV/0!</v>
      </c>
      <c r="C17" s="89"/>
      <c r="D17" s="90"/>
      <c r="E17" s="91"/>
      <c r="F17" s="141"/>
      <c r="G17" s="164"/>
      <c r="H17" s="267" t="s">
        <v>73</v>
      </c>
      <c r="I17" s="182"/>
      <c r="J17" s="130"/>
      <c r="K17" s="265" t="s">
        <v>74</v>
      </c>
      <c r="L17" s="265" t="s">
        <v>75</v>
      </c>
      <c r="M17" s="265" t="s">
        <v>76</v>
      </c>
      <c r="N17" s="265" t="s">
        <v>77</v>
      </c>
      <c r="O17" s="266" t="s">
        <v>78</v>
      </c>
      <c r="P17" s="272"/>
    </row>
    <row r="18" spans="1:17" ht="15" customHeight="1" x14ac:dyDescent="0.25">
      <c r="A18" s="78" t="s">
        <v>35</v>
      </c>
      <c r="B18" s="93">
        <f>SUMIF('APHIS 71'!$F$14:$F$145,"=FG",'APHIS 71'!$J$14:$J$145)</f>
        <v>0</v>
      </c>
      <c r="C18" s="89"/>
      <c r="D18" s="90"/>
      <c r="E18" s="91"/>
      <c r="F18" s="174"/>
      <c r="G18" s="165" t="s">
        <v>41</v>
      </c>
      <c r="H18" s="134">
        <f>C19</f>
        <v>0</v>
      </c>
      <c r="I18" s="182"/>
      <c r="J18" s="130" t="s">
        <v>79</v>
      </c>
      <c r="K18" s="135">
        <f>B18</f>
        <v>0</v>
      </c>
      <c r="L18" s="292">
        <v>0</v>
      </c>
      <c r="M18" s="135">
        <f>K18-L18-O18</f>
        <v>0</v>
      </c>
      <c r="N18" s="292">
        <v>0</v>
      </c>
      <c r="O18" s="278"/>
      <c r="P18" s="272"/>
    </row>
    <row r="19" spans="1:17" ht="15" customHeight="1" thickBot="1" x14ac:dyDescent="0.3">
      <c r="A19" s="81" t="s">
        <v>37</v>
      </c>
      <c r="B19" s="94">
        <f>SUMIF('APHIS 71'!$F$14:$F$145,"=FG",'APHIS 71'!$L$14:$L$145)</f>
        <v>0</v>
      </c>
      <c r="C19" s="95">
        <f>SUMIFS('APHIS 71'!$L$14:$L$145,'APHIS 71'!$F$14:$F$145,"=FG",'APHIS 71'!$H$14:$H$145,"=I")</f>
        <v>0</v>
      </c>
      <c r="D19" s="96">
        <f>SUMIFS('APHIS 71'!$L$14:$L$145,'APHIS 71'!$F$14:$F$145,"=FG",'APHIS 71'!$H$14:$H$145,"=R")</f>
        <v>0</v>
      </c>
      <c r="E19" s="97">
        <f>SUMIFS('APHIS 71'!$L$14:$L$145,'APHIS 71'!$F$14:$F$145,"=FG",'APHIS 71'!$H$14:$H$145,"=TP")</f>
        <v>0</v>
      </c>
      <c r="F19" s="175" t="s">
        <v>91</v>
      </c>
      <c r="G19" s="167" t="s">
        <v>80</v>
      </c>
      <c r="H19" s="135">
        <f>D19</f>
        <v>0</v>
      </c>
      <c r="I19" s="182"/>
      <c r="J19" s="130" t="s">
        <v>73</v>
      </c>
      <c r="K19" s="135">
        <f>H21</f>
        <v>0</v>
      </c>
      <c r="L19" s="292">
        <v>0</v>
      </c>
      <c r="M19" s="135">
        <f>K19-L19-O19</f>
        <v>0</v>
      </c>
      <c r="N19" s="292">
        <v>0</v>
      </c>
      <c r="O19" s="278"/>
      <c r="P19" s="272"/>
    </row>
    <row r="20" spans="1:17" ht="15" customHeight="1" thickBot="1" x14ac:dyDescent="0.3">
      <c r="A20" s="271" t="s">
        <v>43</v>
      </c>
      <c r="B20" s="271">
        <f>SUMIFS('APHIS 71'!$J$14:$J$145,'APHIS 71'!$F$14:$F$145,"=FG",'APHIS 71'!$E$14:$E$145,"=E")</f>
        <v>0</v>
      </c>
      <c r="C20" s="233"/>
      <c r="D20" s="234"/>
      <c r="E20" s="235"/>
      <c r="F20" s="141"/>
      <c r="G20" s="164" t="s">
        <v>81</v>
      </c>
      <c r="H20" s="136">
        <f>E19</f>
        <v>0</v>
      </c>
      <c r="I20" s="182"/>
      <c r="J20" s="130" t="s">
        <v>82</v>
      </c>
      <c r="K20" s="132">
        <v>0</v>
      </c>
      <c r="L20" s="292">
        <v>0</v>
      </c>
      <c r="M20" s="132">
        <v>0</v>
      </c>
      <c r="N20" s="292">
        <v>0</v>
      </c>
      <c r="O20" s="278"/>
      <c r="P20" s="272"/>
      <c r="Q20" s="270" t="s">
        <v>106</v>
      </c>
    </row>
    <row r="21" spans="1:17" ht="15" customHeight="1" thickBot="1" x14ac:dyDescent="0.3">
      <c r="A21" s="271" t="s">
        <v>44</v>
      </c>
      <c r="B21" s="271">
        <f>SUMIFS('APHIS 71'!$L$14:$L$145,'APHIS 71'!$F$14:$F$145,"=FG",'APHIS 71'!$E$14:$E$145,"=E")</f>
        <v>0</v>
      </c>
      <c r="C21" s="236"/>
      <c r="D21" s="237"/>
      <c r="E21" s="238"/>
      <c r="F21" s="251"/>
      <c r="G21" s="170" t="s">
        <v>57</v>
      </c>
      <c r="H21" s="171">
        <f>SUM(H18:H20)</f>
        <v>0</v>
      </c>
      <c r="I21" s="172"/>
      <c r="J21" s="172"/>
      <c r="K21" s="172"/>
      <c r="L21" s="172"/>
      <c r="M21" s="172"/>
      <c r="N21" s="172"/>
      <c r="O21" s="173"/>
      <c r="P21" s="272"/>
      <c r="Q21" s="269" t="s">
        <v>107</v>
      </c>
    </row>
    <row r="22" spans="1:17" ht="17.100000000000001" customHeight="1" thickBot="1" x14ac:dyDescent="0.3">
      <c r="A22" s="139"/>
      <c r="B22" s="139"/>
      <c r="C22" s="140"/>
      <c r="D22" s="140"/>
      <c r="E22" s="140"/>
      <c r="F22" s="253"/>
      <c r="G22" s="259"/>
      <c r="H22" s="260"/>
      <c r="I22" s="261"/>
      <c r="J22" s="261"/>
      <c r="K22" s="261"/>
      <c r="L22" s="261"/>
      <c r="M22" s="261"/>
      <c r="N22" s="261"/>
      <c r="O22" s="262"/>
      <c r="P22" s="272"/>
    </row>
    <row r="23" spans="1:17" ht="17.100000000000001" customHeight="1" x14ac:dyDescent="0.25">
      <c r="A23" s="83" t="s">
        <v>29</v>
      </c>
      <c r="B23" s="84" t="s">
        <v>45</v>
      </c>
      <c r="C23" s="85" t="s">
        <v>41</v>
      </c>
      <c r="D23" s="86" t="s">
        <v>42</v>
      </c>
      <c r="E23" s="87" t="s">
        <v>64</v>
      </c>
      <c r="F23" s="141"/>
      <c r="G23" s="162" t="s">
        <v>45</v>
      </c>
      <c r="H23" s="182"/>
      <c r="I23" s="182"/>
      <c r="J23" s="184" t="s">
        <v>31</v>
      </c>
      <c r="K23" s="295">
        <f>B24</f>
        <v>50</v>
      </c>
      <c r="L23" s="184"/>
      <c r="M23" s="184"/>
      <c r="N23" s="184"/>
      <c r="O23" s="168"/>
      <c r="P23" s="272"/>
    </row>
    <row r="24" spans="1:17" ht="15" customHeight="1" x14ac:dyDescent="0.25">
      <c r="A24" s="78" t="s">
        <v>32</v>
      </c>
      <c r="B24" s="88">
        <f>SUM(E7:E9)</f>
        <v>50</v>
      </c>
      <c r="C24" s="89"/>
      <c r="D24" s="90"/>
      <c r="E24" s="91"/>
      <c r="F24" s="141"/>
      <c r="G24" s="162"/>
      <c r="H24" s="182"/>
      <c r="I24" s="182"/>
      <c r="J24" s="184"/>
      <c r="K24" s="184"/>
      <c r="L24" s="184"/>
      <c r="M24" s="184"/>
      <c r="N24" s="184"/>
      <c r="O24" s="168"/>
      <c r="P24" s="272"/>
    </row>
    <row r="25" spans="1:17" ht="15" customHeight="1" x14ac:dyDescent="0.25">
      <c r="A25" s="78" t="s">
        <v>34</v>
      </c>
      <c r="B25" s="92">
        <f>B26/B24</f>
        <v>5</v>
      </c>
      <c r="C25" s="89"/>
      <c r="D25" s="90"/>
      <c r="E25" s="91"/>
      <c r="F25" s="141"/>
      <c r="G25" s="167"/>
      <c r="H25" s="265" t="s">
        <v>73</v>
      </c>
      <c r="I25" s="182"/>
      <c r="J25" s="130"/>
      <c r="K25" s="265" t="s">
        <v>74</v>
      </c>
      <c r="L25" s="265" t="s">
        <v>75</v>
      </c>
      <c r="M25" s="265" t="s">
        <v>76</v>
      </c>
      <c r="N25" s="265" t="s">
        <v>77</v>
      </c>
      <c r="O25" s="266" t="s">
        <v>78</v>
      </c>
      <c r="P25" s="272"/>
    </row>
    <row r="26" spans="1:17" ht="15" customHeight="1" x14ac:dyDescent="0.25">
      <c r="A26" s="78" t="s">
        <v>35</v>
      </c>
      <c r="B26" s="93">
        <f>SUMIF('APHIS 71'!$F$14:$F$145,"=S?",'APHIS 71'!$J$14:$J$145)</f>
        <v>250</v>
      </c>
      <c r="C26" s="89"/>
      <c r="D26" s="90"/>
      <c r="E26" s="91"/>
      <c r="F26" s="141"/>
      <c r="G26" s="167" t="s">
        <v>41</v>
      </c>
      <c r="H26" s="134">
        <f>C27</f>
        <v>43</v>
      </c>
      <c r="I26" s="182"/>
      <c r="J26" s="130" t="s">
        <v>79</v>
      </c>
      <c r="K26" s="135">
        <f>B26</f>
        <v>250</v>
      </c>
      <c r="L26" s="292">
        <v>0</v>
      </c>
      <c r="M26" s="135">
        <f>K26-L26-O26</f>
        <v>250</v>
      </c>
      <c r="N26" s="292">
        <v>0</v>
      </c>
      <c r="O26" s="279"/>
      <c r="P26" s="272"/>
    </row>
    <row r="27" spans="1:17" ht="15" customHeight="1" thickBot="1" x14ac:dyDescent="0.3">
      <c r="A27" s="81" t="s">
        <v>37</v>
      </c>
      <c r="B27" s="94">
        <f>SUMIF('APHIS 71'!$F$14:$F$145,"=S?",'APHIS 71'!$L$14:$L$145)</f>
        <v>43</v>
      </c>
      <c r="C27" s="95">
        <f>SUMIFS('APHIS 71'!$L$14:$L$145,'APHIS 71'!$F$14:$F$145,"=S?",'APHIS 71'!$H$14:$H$145,"=I")</f>
        <v>43</v>
      </c>
      <c r="D27" s="96">
        <f>SUMIFS('APHIS 71'!$L$14:$L$145,'APHIS 71'!$F$14:$F$145,"=S?",'APHIS 71'!$H$14:$H$145,"=R")</f>
        <v>0</v>
      </c>
      <c r="E27" s="97">
        <f>SUMIFS('APHIS 71'!$L$14:$L$145,'APHIS 71'!$F$14:$F$145,"=S?",'APHIS 71'!$H$14:$H$145,"=TP")</f>
        <v>0</v>
      </c>
      <c r="F27" s="175" t="s">
        <v>91</v>
      </c>
      <c r="G27" s="167" t="s">
        <v>80</v>
      </c>
      <c r="H27" s="135">
        <f>D27</f>
        <v>0</v>
      </c>
      <c r="I27" s="182"/>
      <c r="J27" s="130" t="s">
        <v>73</v>
      </c>
      <c r="K27" s="135">
        <f>H29</f>
        <v>43</v>
      </c>
      <c r="L27" s="292">
        <v>0</v>
      </c>
      <c r="M27" s="135">
        <f>K27-L27-O27</f>
        <v>43</v>
      </c>
      <c r="N27" s="292">
        <v>0</v>
      </c>
      <c r="O27" s="279"/>
      <c r="P27" s="272"/>
    </row>
    <row r="28" spans="1:17" ht="15" customHeight="1" thickBot="1" x14ac:dyDescent="0.3">
      <c r="A28" s="271" t="s">
        <v>43</v>
      </c>
      <c r="B28" s="271">
        <f>SUMIFS('APHIS 71'!$J$14:$J$145,'APHIS 71'!$F$14:$F$145,"=S?",'APHIS 71'!$E$14:$E$145,"=E")</f>
        <v>0</v>
      </c>
      <c r="C28" s="233"/>
      <c r="D28" s="234"/>
      <c r="E28" s="235"/>
      <c r="F28" s="141"/>
      <c r="G28" s="164" t="s">
        <v>81</v>
      </c>
      <c r="H28" s="136">
        <f>E27</f>
        <v>0</v>
      </c>
      <c r="I28" s="182"/>
      <c r="J28" s="130" t="s">
        <v>82</v>
      </c>
      <c r="K28" s="132">
        <v>0</v>
      </c>
      <c r="L28" s="292">
        <v>0</v>
      </c>
      <c r="M28" s="132">
        <v>0</v>
      </c>
      <c r="N28" s="292">
        <v>0</v>
      </c>
      <c r="O28" s="279"/>
      <c r="P28" s="272"/>
    </row>
    <row r="29" spans="1:17" ht="15" customHeight="1" thickBot="1" x14ac:dyDescent="0.3">
      <c r="A29" s="271" t="s">
        <v>44</v>
      </c>
      <c r="B29" s="271">
        <f>SUMIFS('APHIS 71'!$L$14:$L$145,'APHIS 71'!$F$14:$F$145,"=S?",'APHIS 71'!$E$14:$E$145,"=E")</f>
        <v>0</v>
      </c>
      <c r="C29" s="236"/>
      <c r="D29" s="237"/>
      <c r="E29" s="238"/>
      <c r="F29" s="251"/>
      <c r="G29" s="165" t="s">
        <v>57</v>
      </c>
      <c r="H29" s="131">
        <f>SUM(H26:H28)</f>
        <v>43</v>
      </c>
      <c r="I29" s="182"/>
      <c r="J29" s="182"/>
      <c r="K29" s="182"/>
      <c r="L29" s="182"/>
      <c r="M29" s="182"/>
      <c r="N29" s="182"/>
      <c r="O29" s="169"/>
      <c r="P29" s="272"/>
    </row>
    <row r="30" spans="1:17" ht="17.100000000000001" customHeight="1" thickBot="1" x14ac:dyDescent="0.3">
      <c r="A30" s="142"/>
      <c r="B30" s="142"/>
      <c r="C30" s="143"/>
      <c r="D30" s="143"/>
      <c r="E30" s="143"/>
      <c r="F30" s="254"/>
      <c r="G30" s="263"/>
      <c r="H30" s="263"/>
      <c r="I30" s="263"/>
      <c r="J30" s="263"/>
      <c r="K30" s="263"/>
      <c r="L30" s="263"/>
      <c r="M30" s="263"/>
      <c r="N30" s="263"/>
      <c r="O30" s="264"/>
      <c r="P30" s="272"/>
    </row>
    <row r="31" spans="1:17" ht="17.100000000000001" customHeight="1" x14ac:dyDescent="0.25">
      <c r="A31" s="83" t="s">
        <v>29</v>
      </c>
      <c r="B31" s="84" t="s">
        <v>46</v>
      </c>
      <c r="C31" s="85" t="s">
        <v>41</v>
      </c>
      <c r="D31" s="86" t="s">
        <v>42</v>
      </c>
      <c r="E31" s="87" t="s">
        <v>64</v>
      </c>
      <c r="F31" s="141"/>
      <c r="G31" s="162" t="s">
        <v>46</v>
      </c>
      <c r="H31" s="182"/>
      <c r="I31" s="182"/>
      <c r="J31" s="184" t="s">
        <v>31</v>
      </c>
      <c r="K31" s="294">
        <f>B32</f>
        <v>50</v>
      </c>
      <c r="L31" s="184"/>
      <c r="M31" s="184"/>
      <c r="N31" s="184"/>
      <c r="O31" s="168"/>
      <c r="P31" s="272"/>
    </row>
    <row r="32" spans="1:17" ht="15" customHeight="1" x14ac:dyDescent="0.25">
      <c r="A32" s="78" t="s">
        <v>32</v>
      </c>
      <c r="B32" s="88">
        <f>SUM(E10:E12)</f>
        <v>50</v>
      </c>
      <c r="C32" s="89"/>
      <c r="D32" s="90"/>
      <c r="E32" s="91"/>
      <c r="F32" s="141"/>
      <c r="G32" s="162"/>
      <c r="H32" s="182"/>
      <c r="I32" s="182"/>
      <c r="J32" s="184"/>
      <c r="K32" s="184"/>
      <c r="L32" s="184"/>
      <c r="M32" s="184"/>
      <c r="N32" s="184"/>
      <c r="O32" s="168"/>
      <c r="P32" s="272"/>
    </row>
    <row r="33" spans="1:16" ht="15" customHeight="1" x14ac:dyDescent="0.25">
      <c r="A33" s="78" t="s">
        <v>34</v>
      </c>
      <c r="B33" s="92">
        <f>B34/B32</f>
        <v>50000</v>
      </c>
      <c r="C33" s="89"/>
      <c r="D33" s="90"/>
      <c r="E33" s="91"/>
      <c r="F33" s="141"/>
      <c r="G33" s="167"/>
      <c r="H33" s="265" t="s">
        <v>73</v>
      </c>
      <c r="I33" s="182"/>
      <c r="J33" s="130"/>
      <c r="K33" s="265" t="s">
        <v>74</v>
      </c>
      <c r="L33" s="265" t="s">
        <v>75</v>
      </c>
      <c r="M33" s="265" t="s">
        <v>76</v>
      </c>
      <c r="N33" s="265" t="s">
        <v>77</v>
      </c>
      <c r="O33" s="266" t="s">
        <v>78</v>
      </c>
      <c r="P33" s="272"/>
    </row>
    <row r="34" spans="1:16" ht="15" customHeight="1" x14ac:dyDescent="0.25">
      <c r="A34" s="78" t="s">
        <v>35</v>
      </c>
      <c r="B34" s="93">
        <f>SUMIF('APHIS 71'!$F$14:$F$145,"=P?",'APHIS 71'!$J$14:$J$145)</f>
        <v>2500000</v>
      </c>
      <c r="C34" s="89"/>
      <c r="D34" s="90"/>
      <c r="E34" s="91"/>
      <c r="F34" s="141"/>
      <c r="G34" s="167" t="s">
        <v>41</v>
      </c>
      <c r="H34" s="134">
        <f>C35</f>
        <v>4000</v>
      </c>
      <c r="I34" s="182"/>
      <c r="J34" s="130" t="s">
        <v>79</v>
      </c>
      <c r="K34" s="135">
        <f>B34</f>
        <v>2500000</v>
      </c>
      <c r="L34" s="292">
        <v>0</v>
      </c>
      <c r="M34" s="135">
        <f>K34-L34-O34</f>
        <v>2500000</v>
      </c>
      <c r="N34" s="292">
        <v>0</v>
      </c>
      <c r="O34" s="279"/>
      <c r="P34" s="272"/>
    </row>
    <row r="35" spans="1:16" ht="15" customHeight="1" thickBot="1" x14ac:dyDescent="0.3">
      <c r="A35" s="81" t="s">
        <v>37</v>
      </c>
      <c r="B35" s="94">
        <f>SUMIF('APHIS 71'!$F$14:$F$145,"=P?",'APHIS 71'!$L$14:$L$145)</f>
        <v>4000</v>
      </c>
      <c r="C35" s="95">
        <f>SUMIFS('APHIS 71'!$L$14:$L$145,'APHIS 71'!$F$14:$F$145,"=P?",'APHIS 71'!$H$14:$H$145,"=I")</f>
        <v>4000</v>
      </c>
      <c r="D35" s="96">
        <f>SUMIFS('APHIS 71'!$L$14:$L$145,'APHIS 71'!$F$14:$F$145,"=P?",'APHIS 71'!$H$14:$H$145,"=R")</f>
        <v>0</v>
      </c>
      <c r="E35" s="97">
        <f>SUMIFS('APHIS 71'!$L$14:$L$145,'APHIS 71'!$F$14:$F$145,"=P?",'APHIS 71'!$H$14:$H$145,"=TP")</f>
        <v>0</v>
      </c>
      <c r="F35" s="175" t="s">
        <v>91</v>
      </c>
      <c r="G35" s="167" t="s">
        <v>80</v>
      </c>
      <c r="H35" s="135">
        <f>D35</f>
        <v>0</v>
      </c>
      <c r="I35" s="182"/>
      <c r="J35" s="130" t="s">
        <v>73</v>
      </c>
      <c r="K35" s="135">
        <f>H37</f>
        <v>4000</v>
      </c>
      <c r="L35" s="292">
        <v>0</v>
      </c>
      <c r="M35" s="135">
        <f>K35-L35-O35</f>
        <v>4000</v>
      </c>
      <c r="N35" s="292">
        <v>0</v>
      </c>
      <c r="O35" s="279"/>
      <c r="P35" s="272"/>
    </row>
    <row r="36" spans="1:16" ht="15" customHeight="1" thickBot="1" x14ac:dyDescent="0.3">
      <c r="A36" s="271" t="s">
        <v>43</v>
      </c>
      <c r="B36" s="271">
        <f>SUMIFS('APHIS 71'!$J$14:$J$145,'APHIS 71'!$F$14:$F$145,"=P?",'APHIS 71'!$E$14:$E$145,"=E")</f>
        <v>0</v>
      </c>
      <c r="C36" s="233"/>
      <c r="D36" s="234"/>
      <c r="E36" s="235"/>
      <c r="F36" s="141"/>
      <c r="G36" s="164" t="s">
        <v>81</v>
      </c>
      <c r="H36" s="136">
        <f>E35</f>
        <v>0</v>
      </c>
      <c r="I36" s="182"/>
      <c r="J36" s="130" t="s">
        <v>82</v>
      </c>
      <c r="K36" s="132">
        <v>0</v>
      </c>
      <c r="L36" s="292">
        <v>0</v>
      </c>
      <c r="M36" s="133">
        <v>0</v>
      </c>
      <c r="N36" s="292">
        <v>0</v>
      </c>
      <c r="O36" s="279"/>
      <c r="P36" s="272"/>
    </row>
    <row r="37" spans="1:16" ht="15" customHeight="1" thickBot="1" x14ac:dyDescent="0.3">
      <c r="A37" s="271" t="s">
        <v>44</v>
      </c>
      <c r="B37" s="271">
        <f>SUMIFS('APHIS 71'!$L$14:$L$145,'APHIS 71'!$F$14:$F$145,"=P?",'APHIS 71'!$E$14:$E$145,"=E")</f>
        <v>0</v>
      </c>
      <c r="C37" s="236"/>
      <c r="D37" s="237"/>
      <c r="E37" s="238"/>
      <c r="F37" s="252"/>
      <c r="G37" s="165" t="s">
        <v>57</v>
      </c>
      <c r="H37" s="131">
        <f>SUM(H34:H36)</f>
        <v>4000</v>
      </c>
      <c r="I37" s="182"/>
      <c r="J37" s="182" t="s">
        <v>84</v>
      </c>
      <c r="K37" s="182"/>
      <c r="L37" s="182"/>
      <c r="M37" s="185">
        <v>0</v>
      </c>
      <c r="N37" s="182"/>
      <c r="O37" s="169"/>
      <c r="P37" s="272"/>
    </row>
    <row r="38" spans="1:16" ht="17.100000000000001" customHeight="1" thickBot="1" x14ac:dyDescent="0.3">
      <c r="A38" s="144"/>
      <c r="B38" s="144"/>
      <c r="C38" s="145"/>
      <c r="D38" s="145"/>
      <c r="E38" s="145"/>
      <c r="F38" s="253"/>
      <c r="G38" s="256"/>
      <c r="H38" s="256"/>
      <c r="I38" s="256"/>
      <c r="J38" s="256"/>
      <c r="K38" s="256"/>
      <c r="L38" s="256"/>
      <c r="M38" s="256"/>
      <c r="N38" s="256"/>
      <c r="O38" s="258"/>
      <c r="P38" s="272"/>
    </row>
    <row r="39" spans="1:16" ht="17.100000000000001" customHeight="1" x14ac:dyDescent="0.25">
      <c r="A39" s="83" t="s">
        <v>29</v>
      </c>
      <c r="B39" s="84" t="s">
        <v>47</v>
      </c>
      <c r="C39" s="85" t="s">
        <v>41</v>
      </c>
      <c r="D39" s="86" t="s">
        <v>42</v>
      </c>
      <c r="E39" s="87" t="s">
        <v>64</v>
      </c>
      <c r="F39" s="141"/>
      <c r="G39" s="162" t="s">
        <v>85</v>
      </c>
      <c r="H39" s="182"/>
      <c r="I39" s="182"/>
      <c r="J39" s="184" t="s">
        <v>31</v>
      </c>
      <c r="K39" s="295">
        <f>B40</f>
        <v>2500000</v>
      </c>
      <c r="L39" s="184"/>
      <c r="M39" s="184"/>
      <c r="N39" s="184"/>
      <c r="O39" s="168"/>
      <c r="P39" s="272"/>
    </row>
    <row r="40" spans="1:16" ht="15" customHeight="1" x14ac:dyDescent="0.25">
      <c r="A40" s="78" t="s">
        <v>32</v>
      </c>
      <c r="B40" s="88">
        <f>E13</f>
        <v>2500000</v>
      </c>
      <c r="C40" s="89"/>
      <c r="D40" s="90"/>
      <c r="E40" s="91"/>
      <c r="F40" s="141"/>
      <c r="G40" s="162"/>
      <c r="H40" s="182"/>
      <c r="I40" s="182"/>
      <c r="J40" s="184"/>
      <c r="K40" s="184"/>
      <c r="L40" s="184"/>
      <c r="M40" s="184"/>
      <c r="N40" s="184"/>
      <c r="O40" s="168"/>
      <c r="P40" s="272"/>
    </row>
    <row r="41" spans="1:16" ht="15" customHeight="1" thickBot="1" x14ac:dyDescent="0.3">
      <c r="A41" s="78" t="s">
        <v>34</v>
      </c>
      <c r="B41" s="92">
        <f>B42/B40</f>
        <v>2</v>
      </c>
      <c r="C41" s="89"/>
      <c r="D41" s="90"/>
      <c r="E41" s="91"/>
      <c r="F41" s="141"/>
      <c r="G41" s="164"/>
      <c r="H41" s="267" t="s">
        <v>73</v>
      </c>
      <c r="I41" s="182"/>
      <c r="J41" s="130"/>
      <c r="K41" s="265" t="s">
        <v>74</v>
      </c>
      <c r="L41" s="265" t="s">
        <v>75</v>
      </c>
      <c r="M41" s="265" t="s">
        <v>76</v>
      </c>
      <c r="N41" s="265" t="s">
        <v>77</v>
      </c>
      <c r="O41" s="266" t="s">
        <v>78</v>
      </c>
      <c r="P41" s="272"/>
    </row>
    <row r="42" spans="1:16" ht="15" customHeight="1" x14ac:dyDescent="0.25">
      <c r="A42" s="78" t="s">
        <v>35</v>
      </c>
      <c r="B42" s="93">
        <f>SUMIF('APHIS 71'!$F$14:$F$145,"=I",'APHIS 71'!$J$14:$J$145)</f>
        <v>5000000</v>
      </c>
      <c r="C42" s="89"/>
      <c r="D42" s="90"/>
      <c r="E42" s="91"/>
      <c r="F42" s="141"/>
      <c r="G42" s="165" t="s">
        <v>41</v>
      </c>
      <c r="H42" s="134">
        <f>C43</f>
        <v>2500000</v>
      </c>
      <c r="I42" s="182"/>
      <c r="J42" s="130" t="s">
        <v>79</v>
      </c>
      <c r="K42" s="135">
        <f>B42</f>
        <v>5000000</v>
      </c>
      <c r="L42" s="292">
        <v>0</v>
      </c>
      <c r="M42" s="135">
        <f>K42-L42-O42</f>
        <v>5000000</v>
      </c>
      <c r="N42" s="292">
        <v>0</v>
      </c>
      <c r="O42" s="279"/>
      <c r="P42" s="272"/>
    </row>
    <row r="43" spans="1:16" ht="15" customHeight="1" thickBot="1" x14ac:dyDescent="0.3">
      <c r="A43" s="81" t="s">
        <v>37</v>
      </c>
      <c r="B43" s="94">
        <f>SUMIF('APHIS 71'!$F$14:$F$145,"=I",'APHIS 71'!$L$14:$L$145)</f>
        <v>2707500</v>
      </c>
      <c r="C43" s="95">
        <f>SUMIFS('APHIS 71'!$L$14:$L$145,'APHIS 71'!$F$14:$F$145,"=I",'APHIS 71'!$H$14:$H$145,"=I")</f>
        <v>2500000</v>
      </c>
      <c r="D43" s="96">
        <f>SUMIFS('APHIS 71'!$L$14:$L$145,'APHIS 71'!$F$14:$F$145,"=I",'APHIS 71'!$H$14:$H$145,"=R")</f>
        <v>207500</v>
      </c>
      <c r="E43" s="97">
        <f>SUMIFS('APHIS 71'!$L$14:$L$145,'APHIS 71'!$F$14:$F$145,"=I",'APHIS 71'!$H$14:$H$145,"=TP")</f>
        <v>0</v>
      </c>
      <c r="F43" s="175" t="s">
        <v>91</v>
      </c>
      <c r="G43" s="167" t="s">
        <v>80</v>
      </c>
      <c r="H43" s="135">
        <f>D43</f>
        <v>207500</v>
      </c>
      <c r="I43" s="182"/>
      <c r="J43" s="130" t="s">
        <v>73</v>
      </c>
      <c r="K43" s="135">
        <f>H45</f>
        <v>2707500</v>
      </c>
      <c r="L43" s="292">
        <v>0</v>
      </c>
      <c r="M43" s="135">
        <f>K43-L43-O43</f>
        <v>2707500</v>
      </c>
      <c r="N43" s="292">
        <v>0</v>
      </c>
      <c r="O43" s="279"/>
      <c r="P43" s="272"/>
    </row>
    <row r="44" spans="1:16" ht="15" customHeight="1" thickBot="1" x14ac:dyDescent="0.3">
      <c r="A44" s="271" t="s">
        <v>43</v>
      </c>
      <c r="B44" s="271">
        <f>SUMIFS('APHIS 71'!$J$14:$J$145,'APHIS 71'!$F$14:$F$145,"=I",'APHIS 71'!$E$14:$E$145,"=E")</f>
        <v>0</v>
      </c>
      <c r="C44" s="233"/>
      <c r="D44" s="234"/>
      <c r="E44" s="235"/>
      <c r="F44" s="141"/>
      <c r="G44" s="164" t="s">
        <v>81</v>
      </c>
      <c r="H44" s="136">
        <f>E43</f>
        <v>0</v>
      </c>
      <c r="I44" s="182"/>
      <c r="J44" s="130" t="s">
        <v>82</v>
      </c>
      <c r="K44" s="132">
        <v>0</v>
      </c>
      <c r="L44" s="292">
        <v>0</v>
      </c>
      <c r="M44" s="132">
        <v>0</v>
      </c>
      <c r="N44" s="292">
        <v>0</v>
      </c>
      <c r="O44" s="279"/>
      <c r="P44" s="272"/>
    </row>
    <row r="45" spans="1:16" ht="15" customHeight="1" thickBot="1" x14ac:dyDescent="0.3">
      <c r="A45" s="271" t="s">
        <v>44</v>
      </c>
      <c r="B45" s="271">
        <f>SUMIFS('APHIS 71'!$L$14:$L$145,'APHIS 71'!$F$14:$F$145,"=I",'APHIS 71'!$E$14:$E$145,"=E")</f>
        <v>0</v>
      </c>
      <c r="C45" s="236"/>
      <c r="D45" s="237"/>
      <c r="E45" s="238"/>
      <c r="F45" s="251"/>
      <c r="G45" s="170" t="s">
        <v>57</v>
      </c>
      <c r="H45" s="171">
        <f>SUM(H42:H44)</f>
        <v>2707500</v>
      </c>
      <c r="I45" s="172"/>
      <c r="J45" s="172"/>
      <c r="K45" s="172"/>
      <c r="L45" s="172"/>
      <c r="M45" s="172"/>
      <c r="N45" s="172"/>
      <c r="O45" s="173"/>
      <c r="P45" s="272"/>
    </row>
    <row r="46" spans="1:16" ht="17.100000000000001" customHeight="1" x14ac:dyDescent="0.25">
      <c r="A46" s="141"/>
      <c r="B46" s="141"/>
      <c r="C46" s="141"/>
      <c r="D46" s="141"/>
      <c r="E46" s="141"/>
      <c r="F46" s="141"/>
      <c r="G46" s="141"/>
      <c r="H46" s="141"/>
      <c r="I46" s="141"/>
      <c r="J46" s="141"/>
      <c r="K46" s="141"/>
      <c r="L46" s="141"/>
      <c r="M46" s="141"/>
      <c r="N46" s="141"/>
      <c r="O46" s="141"/>
      <c r="P46" s="272"/>
    </row>
    <row r="54" spans="1:1" ht="9" customHeight="1" x14ac:dyDescent="0.25">
      <c r="A54" s="9" t="s">
        <v>100</v>
      </c>
    </row>
  </sheetData>
  <pageMargins left="0.7" right="0.7" top="0.75" bottom="0.75" header="0.3" footer="0.3"/>
  <pageSetup scale="95" orientation="landscape" r:id="rId1"/>
  <rowBreaks count="1" manualBreakCount="1">
    <brk id="38" max="8" man="1"/>
  </rowBreaks>
  <colBreaks count="1" manualBreakCount="1">
    <brk id="5" min="5" max="46"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F51D37-D903-4913-BF67-88CE583C2286}">
  <dimension ref="A1:H37"/>
  <sheetViews>
    <sheetView zoomScale="85" zoomScaleNormal="85" zoomScaleSheetLayoutView="115" workbookViewId="0">
      <selection activeCell="C25" sqref="C25"/>
    </sheetView>
  </sheetViews>
  <sheetFormatPr defaultColWidth="9.140625" defaultRowHeight="9" customHeight="1" x14ac:dyDescent="0.25"/>
  <cols>
    <col min="1" max="1" width="3.85546875" style="9" customWidth="1"/>
    <col min="2" max="2" width="35.140625" style="9" customWidth="1"/>
    <col min="3" max="3" width="19.42578125" style="9" customWidth="1"/>
    <col min="4" max="4" width="90.7109375" style="9" customWidth="1"/>
    <col min="5" max="5" width="2.85546875" style="9" customWidth="1"/>
    <col min="6" max="16384" width="9.140625" style="9"/>
  </cols>
  <sheetData>
    <row r="1" spans="1:8" ht="31.5" customHeight="1" thickBot="1" x14ac:dyDescent="0.3">
      <c r="B1" s="155" t="s">
        <v>89</v>
      </c>
      <c r="C1" s="156"/>
      <c r="D1" s="157"/>
    </row>
    <row r="2" spans="1:8" ht="31.5" customHeight="1" x14ac:dyDescent="0.25">
      <c r="B2" s="317" t="s">
        <v>127</v>
      </c>
      <c r="C2" s="232"/>
      <c r="D2" s="318" t="s">
        <v>128</v>
      </c>
    </row>
    <row r="3" spans="1:8" ht="15" customHeight="1" thickBot="1" x14ac:dyDescent="0.3">
      <c r="B3" s="115"/>
    </row>
    <row r="4" spans="1:8" ht="33" customHeight="1" x14ac:dyDescent="0.25">
      <c r="B4" s="293" t="s">
        <v>119</v>
      </c>
      <c r="C4" s="313" t="s">
        <v>125</v>
      </c>
      <c r="D4" s="102" t="s">
        <v>33</v>
      </c>
      <c r="E4" s="98"/>
    </row>
    <row r="5" spans="1:8" ht="15" customHeight="1" x14ac:dyDescent="0.25">
      <c r="B5" s="314" t="s">
        <v>69</v>
      </c>
      <c r="C5" s="315">
        <v>36.75</v>
      </c>
      <c r="D5" s="316" t="s">
        <v>126</v>
      </c>
    </row>
    <row r="6" spans="1:8" ht="15" customHeight="1" x14ac:dyDescent="0.25">
      <c r="A6" s="99"/>
      <c r="B6" s="158"/>
      <c r="C6" s="159">
        <v>55.54</v>
      </c>
      <c r="D6" s="160" t="s">
        <v>153</v>
      </c>
      <c r="F6" s="115"/>
    </row>
    <row r="7" spans="1:8" ht="15" customHeight="1" x14ac:dyDescent="0.25">
      <c r="B7" s="158" t="s">
        <v>154</v>
      </c>
      <c r="C7" s="159">
        <v>52.61</v>
      </c>
      <c r="D7" s="160" t="s">
        <v>155</v>
      </c>
    </row>
    <row r="8" spans="1:8" ht="15" customHeight="1" x14ac:dyDescent="0.25">
      <c r="B8" s="158" t="s">
        <v>69</v>
      </c>
      <c r="C8" s="159">
        <v>47.44</v>
      </c>
      <c r="D8" s="160" t="s">
        <v>85</v>
      </c>
    </row>
    <row r="9" spans="1:8" ht="15" customHeight="1" x14ac:dyDescent="0.25">
      <c r="B9" s="158"/>
      <c r="C9" s="159"/>
      <c r="D9" s="160"/>
    </row>
    <row r="10" spans="1:8" ht="15" customHeight="1" x14ac:dyDescent="0.25">
      <c r="B10" s="158"/>
      <c r="C10" s="159"/>
      <c r="D10" s="160"/>
    </row>
    <row r="11" spans="1:8" ht="15" customHeight="1" x14ac:dyDescent="0.25">
      <c r="B11" s="158"/>
      <c r="C11" s="159"/>
      <c r="D11" s="160"/>
    </row>
    <row r="12" spans="1:8" ht="15" customHeight="1" x14ac:dyDescent="0.25">
      <c r="B12" s="161"/>
      <c r="C12" s="159"/>
      <c r="D12" s="160"/>
    </row>
    <row r="13" spans="1:8" ht="15" customHeight="1" x14ac:dyDescent="0.25">
      <c r="B13" s="161"/>
      <c r="C13" s="159"/>
      <c r="D13" s="160"/>
    </row>
    <row r="14" spans="1:8" ht="15" customHeight="1" x14ac:dyDescent="0.25">
      <c r="B14" s="161"/>
      <c r="C14" s="159"/>
      <c r="D14" s="160"/>
    </row>
    <row r="15" spans="1:8" ht="15" customHeight="1" x14ac:dyDescent="0.25">
      <c r="B15" s="161"/>
      <c r="C15" s="159"/>
      <c r="D15" s="160"/>
    </row>
    <row r="16" spans="1:8" ht="15" customHeight="1" x14ac:dyDescent="0.25">
      <c r="A16" s="100"/>
      <c r="B16" s="161"/>
      <c r="C16" s="159"/>
      <c r="D16" s="160"/>
      <c r="H16" s="127"/>
    </row>
    <row r="17" spans="1:8" ht="15" customHeight="1" x14ac:dyDescent="0.25">
      <c r="A17" s="100"/>
      <c r="B17" s="161"/>
      <c r="C17" s="159"/>
      <c r="D17" s="160"/>
    </row>
    <row r="18" spans="1:8" ht="15" customHeight="1" x14ac:dyDescent="0.25">
      <c r="A18" s="100"/>
      <c r="B18" s="161"/>
      <c r="C18" s="159"/>
      <c r="D18" s="160"/>
      <c r="H18" s="127"/>
    </row>
    <row r="19" spans="1:8" ht="15" customHeight="1" x14ac:dyDescent="0.25">
      <c r="B19" s="161"/>
      <c r="C19" s="159"/>
      <c r="D19" s="160"/>
    </row>
    <row r="20" spans="1:8" ht="15" customHeight="1" thickBot="1" x14ac:dyDescent="0.3">
      <c r="B20" s="152"/>
      <c r="C20" s="231">
        <f>AVERAGE(C6:C19)</f>
        <v>51.863333333333337</v>
      </c>
      <c r="D20" s="153" t="s">
        <v>118</v>
      </c>
    </row>
    <row r="21" spans="1:8" ht="15" customHeight="1" x14ac:dyDescent="0.25"/>
    <row r="22" spans="1:8" ht="15" customHeight="1" x14ac:dyDescent="0.25"/>
    <row r="23" spans="1:8" ht="20.100000000000001" customHeight="1" x14ac:dyDescent="0.25">
      <c r="B23" s="154" t="s">
        <v>86</v>
      </c>
      <c r="C23" s="178">
        <f>'APHIS 71'!L9</f>
        <v>2711543</v>
      </c>
    </row>
    <row r="24" spans="1:8" ht="20.100000000000001" customHeight="1" thickBot="1" x14ac:dyDescent="0.3">
      <c r="B24" s="154" t="s">
        <v>87</v>
      </c>
      <c r="C24" s="322">
        <f>C20</f>
        <v>51.863333333333337</v>
      </c>
      <c r="D24" s="319" t="s">
        <v>95</v>
      </c>
    </row>
    <row r="25" spans="1:8" ht="20.100000000000001" customHeight="1" x14ac:dyDescent="0.25">
      <c r="B25" s="154"/>
      <c r="C25" s="329">
        <f>C23*C24</f>
        <v>140629658.45666668</v>
      </c>
      <c r="D25" s="319" t="s">
        <v>96</v>
      </c>
    </row>
    <row r="26" spans="1:8" ht="20.100000000000001" customHeight="1" x14ac:dyDescent="0.25">
      <c r="B26" s="154" t="s">
        <v>88</v>
      </c>
      <c r="C26" s="177"/>
      <c r="D26" s="320"/>
    </row>
    <row r="27" spans="1:8" ht="20.100000000000001" customHeight="1" thickBot="1" x14ac:dyDescent="0.3">
      <c r="A27" s="276" t="s">
        <v>116</v>
      </c>
      <c r="B27" s="312">
        <v>1.444</v>
      </c>
      <c r="C27" s="323">
        <f>C25*B27</f>
        <v>203069226.81142667</v>
      </c>
      <c r="D27" s="321" t="s">
        <v>123</v>
      </c>
    </row>
    <row r="28" spans="1:8" ht="20.100000000000001" customHeight="1" x14ac:dyDescent="0.25">
      <c r="D28" s="321" t="s">
        <v>124</v>
      </c>
    </row>
    <row r="29" spans="1:8" ht="15" customHeight="1" x14ac:dyDescent="0.25">
      <c r="B29" s="108"/>
      <c r="C29" s="109"/>
      <c r="D29" s="109"/>
    </row>
    <row r="30" spans="1:8" ht="17.100000000000001" customHeight="1" x14ac:dyDescent="0.25"/>
    <row r="31" spans="1:8" ht="17.100000000000001" customHeight="1" x14ac:dyDescent="0.25"/>
    <row r="32" spans="1:8" ht="15" customHeight="1" x14ac:dyDescent="0.25"/>
    <row r="33" ht="15" customHeight="1" x14ac:dyDescent="0.25"/>
    <row r="34" ht="15" customHeight="1" x14ac:dyDescent="0.25"/>
    <row r="35" ht="15" customHeight="1" x14ac:dyDescent="0.25"/>
    <row r="36" ht="15" customHeight="1" x14ac:dyDescent="0.25"/>
    <row r="37" ht="15" customHeight="1" x14ac:dyDescent="0.25"/>
  </sheetData>
  <hyperlinks>
    <hyperlink ref="D2" r:id="rId1" location="00-0000" xr:uid="{1300C7B6-5054-4770-8B87-A7470033C053}"/>
  </hyperlinks>
  <pageMargins left="0.7" right="0.7" top="0.75" bottom="0.75" header="0.3" footer="0.3"/>
  <pageSetup scale="95" orientation="landscape" r:id="rId2"/>
  <colBreaks count="1" manualBreakCount="1">
    <brk id="1" min="3" max="44" man="1"/>
  </colBreaks>
  <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4D2F79-3687-4A11-A578-A70AF1ED7155}">
  <dimension ref="A1:T46"/>
  <sheetViews>
    <sheetView zoomScale="70" zoomScaleNormal="70" zoomScaleSheetLayoutView="100" workbookViewId="0">
      <selection activeCell="A16" sqref="A16"/>
    </sheetView>
  </sheetViews>
  <sheetFormatPr defaultRowHeight="15" x14ac:dyDescent="0.25"/>
  <cols>
    <col min="1" max="1" width="40.7109375" customWidth="1"/>
    <col min="2" max="2" width="21.7109375" customWidth="1"/>
    <col min="3" max="4" width="12.7109375" style="121" customWidth="1"/>
    <col min="5" max="8" width="7.7109375" customWidth="1"/>
    <col min="9" max="9" width="16.42578125" style="1" customWidth="1"/>
    <col min="10" max="12" width="15.7109375" style="1" customWidth="1"/>
    <col min="13" max="20" width="15.7109375" customWidth="1"/>
  </cols>
  <sheetData>
    <row r="1" spans="1:20" ht="24" customHeight="1" thickBot="1" x14ac:dyDescent="0.3">
      <c r="A1" s="117" t="s">
        <v>48</v>
      </c>
      <c r="B1" s="125" t="s">
        <v>66</v>
      </c>
      <c r="C1" s="30"/>
      <c r="D1" s="30"/>
      <c r="E1" s="30"/>
      <c r="F1" s="30"/>
      <c r="G1" s="122"/>
      <c r="H1" s="122"/>
      <c r="I1" s="31"/>
      <c r="J1" s="31"/>
      <c r="K1" s="118" t="s">
        <v>3</v>
      </c>
      <c r="L1" s="123" t="s">
        <v>67</v>
      </c>
    </row>
    <row r="2" spans="1:20" ht="45" customHeight="1" x14ac:dyDescent="0.35">
      <c r="A2" s="310" t="s">
        <v>26</v>
      </c>
      <c r="B2" s="124"/>
      <c r="C2" s="43"/>
      <c r="D2" s="36"/>
      <c r="E2" s="36"/>
      <c r="F2" s="36"/>
      <c r="G2" s="36"/>
      <c r="H2" s="36"/>
      <c r="I2" s="37"/>
      <c r="J2" s="35"/>
      <c r="K2" s="37"/>
      <c r="L2" s="38"/>
      <c r="N2" s="110" t="s">
        <v>68</v>
      </c>
    </row>
    <row r="3" spans="1:20" ht="36" customHeight="1" thickBot="1" x14ac:dyDescent="0.3">
      <c r="A3" s="114" t="s">
        <v>70</v>
      </c>
      <c r="B3" s="126"/>
      <c r="C3" s="39"/>
      <c r="D3" s="39"/>
      <c r="E3" s="39"/>
      <c r="F3" s="39"/>
      <c r="G3" s="39"/>
      <c r="H3" s="39"/>
      <c r="I3" s="40"/>
      <c r="J3" s="41"/>
      <c r="K3" s="40"/>
      <c r="L3" s="42"/>
    </row>
    <row r="4" spans="1:20" ht="21" customHeight="1" thickBot="1" x14ac:dyDescent="0.3">
      <c r="A4" s="48" t="s">
        <v>71</v>
      </c>
      <c r="B4" s="49"/>
      <c r="C4" s="50"/>
      <c r="D4" s="50"/>
      <c r="E4" s="51"/>
      <c r="F4" s="51"/>
      <c r="G4" s="51"/>
      <c r="H4" s="51"/>
      <c r="I4" s="51"/>
      <c r="J4" s="52"/>
      <c r="K4" s="53" t="s">
        <v>49</v>
      </c>
      <c r="L4" s="54"/>
      <c r="M4" s="195"/>
      <c r="N4" s="196"/>
      <c r="O4" s="196"/>
      <c r="P4" s="199" t="s">
        <v>99</v>
      </c>
    </row>
    <row r="5" spans="1:20" ht="19.5" thickBot="1" x14ac:dyDescent="0.35">
      <c r="A5" s="33" t="s">
        <v>0</v>
      </c>
      <c r="B5" s="47"/>
      <c r="C5" s="23"/>
      <c r="D5" s="23"/>
      <c r="E5" s="23"/>
      <c r="F5" s="27"/>
      <c r="G5" s="27"/>
      <c r="H5" s="27"/>
      <c r="I5" s="28"/>
      <c r="J5" s="13"/>
      <c r="K5" s="14" t="s">
        <v>65</v>
      </c>
      <c r="L5" s="15">
        <f>SUMIF(G14:G44,"*X*",I14:I44)</f>
        <v>0</v>
      </c>
      <c r="M5" s="197"/>
      <c r="N5" s="198" t="s">
        <v>98</v>
      </c>
      <c r="O5" s="200">
        <f>L5</f>
        <v>0</v>
      </c>
      <c r="P5" s="201">
        <f>L5-O5</f>
        <v>0</v>
      </c>
    </row>
    <row r="6" spans="1:20" x14ac:dyDescent="0.25">
      <c r="A6" s="32" t="s">
        <v>1</v>
      </c>
      <c r="B6" s="44"/>
      <c r="C6" s="24"/>
      <c r="D6" s="24"/>
      <c r="E6" s="24"/>
      <c r="F6" s="24"/>
      <c r="G6" s="24"/>
      <c r="H6" s="24"/>
      <c r="I6" s="26"/>
      <c r="J6" s="16"/>
      <c r="K6" s="17" t="s">
        <v>15</v>
      </c>
      <c r="L6" s="18">
        <f>SUM(J14:J44)</f>
        <v>0</v>
      </c>
    </row>
    <row r="7" spans="1:20" x14ac:dyDescent="0.25">
      <c r="A7" s="32" t="s">
        <v>2</v>
      </c>
      <c r="B7" s="44"/>
      <c r="C7" s="24"/>
      <c r="D7" s="24"/>
      <c r="E7" s="24"/>
      <c r="F7" s="24"/>
      <c r="G7" s="24"/>
      <c r="H7" s="24"/>
      <c r="I7" s="26"/>
      <c r="J7" s="16"/>
      <c r="K7" s="17" t="s">
        <v>16</v>
      </c>
      <c r="L7" s="308" t="s">
        <v>122</v>
      </c>
    </row>
    <row r="8" spans="1:20" x14ac:dyDescent="0.25">
      <c r="A8" s="32" t="s">
        <v>3</v>
      </c>
      <c r="B8" s="45"/>
      <c r="C8" s="24"/>
      <c r="D8" s="24"/>
      <c r="E8" s="24"/>
      <c r="F8" s="24"/>
      <c r="G8" s="24"/>
      <c r="H8" s="24"/>
      <c r="I8" s="26"/>
      <c r="J8" s="16"/>
      <c r="K8" s="17" t="s">
        <v>17</v>
      </c>
      <c r="L8" s="19" t="e">
        <f>L6/L5</f>
        <v>#DIV/0!</v>
      </c>
    </row>
    <row r="9" spans="1:20" x14ac:dyDescent="0.25">
      <c r="A9" s="32" t="s">
        <v>4</v>
      </c>
      <c r="B9" s="44"/>
      <c r="C9" s="24"/>
      <c r="D9" s="24"/>
      <c r="E9" s="24"/>
      <c r="F9" s="24"/>
      <c r="G9" s="24"/>
      <c r="H9" s="24"/>
      <c r="I9" s="26"/>
      <c r="J9" s="16"/>
      <c r="K9" s="17" t="s">
        <v>18</v>
      </c>
      <c r="L9" s="18">
        <f>SUM(L14:L44)</f>
        <v>0</v>
      </c>
    </row>
    <row r="10" spans="1:20" x14ac:dyDescent="0.25">
      <c r="A10" s="32" t="s">
        <v>5</v>
      </c>
      <c r="B10" s="44"/>
      <c r="C10" s="24"/>
      <c r="D10" s="24"/>
      <c r="E10" s="24"/>
      <c r="F10" s="24"/>
      <c r="G10" s="24"/>
      <c r="H10" s="24"/>
      <c r="I10" s="26"/>
      <c r="J10" s="16"/>
      <c r="K10" s="17" t="s">
        <v>19</v>
      </c>
      <c r="L10" s="20" t="e">
        <f>L9/L6</f>
        <v>#DIV/0!</v>
      </c>
    </row>
    <row r="11" spans="1:20" ht="19.5" thickBot="1" x14ac:dyDescent="0.35">
      <c r="A11" s="34" t="s">
        <v>6</v>
      </c>
      <c r="B11" s="46"/>
      <c r="C11" s="25"/>
      <c r="D11" s="25"/>
      <c r="E11" s="25"/>
      <c r="F11" s="25"/>
      <c r="G11" s="25"/>
      <c r="H11" s="25"/>
      <c r="I11" s="29"/>
      <c r="J11" s="21"/>
      <c r="K11" s="22" t="s">
        <v>20</v>
      </c>
      <c r="L11" s="309" t="s">
        <v>122</v>
      </c>
      <c r="Q11" s="324" t="s">
        <v>129</v>
      </c>
    </row>
    <row r="12" spans="1:20" ht="21" customHeight="1" thickTop="1" thickBot="1" x14ac:dyDescent="0.3">
      <c r="A12" s="55" t="s">
        <v>25</v>
      </c>
      <c r="B12" s="56"/>
      <c r="C12" s="56"/>
      <c r="D12" s="56"/>
      <c r="E12" s="56"/>
      <c r="F12" s="56"/>
      <c r="G12" s="56"/>
      <c r="H12" s="56"/>
      <c r="I12" s="57"/>
      <c r="J12" s="57"/>
      <c r="K12" s="57"/>
      <c r="L12" s="101"/>
      <c r="M12" s="70"/>
      <c r="N12" s="111" t="s">
        <v>50</v>
      </c>
      <c r="O12" s="71"/>
      <c r="P12" s="72"/>
      <c r="Q12" s="73"/>
      <c r="R12" s="112" t="s">
        <v>120</v>
      </c>
      <c r="S12" s="73"/>
      <c r="T12" s="74"/>
    </row>
    <row r="13" spans="1:20" ht="107.25" customHeight="1" thickBot="1" x14ac:dyDescent="0.3">
      <c r="A13" s="7" t="s">
        <v>7</v>
      </c>
      <c r="B13" s="7" t="s">
        <v>8</v>
      </c>
      <c r="C13" s="7" t="s">
        <v>13</v>
      </c>
      <c r="D13" s="7" t="s">
        <v>14</v>
      </c>
      <c r="E13" s="8" t="s">
        <v>9</v>
      </c>
      <c r="F13" s="8" t="s">
        <v>12</v>
      </c>
      <c r="G13" s="8" t="s">
        <v>11</v>
      </c>
      <c r="H13" s="8" t="s">
        <v>10</v>
      </c>
      <c r="I13" s="120" t="s">
        <v>24</v>
      </c>
      <c r="J13" s="7" t="s">
        <v>21</v>
      </c>
      <c r="K13" s="120" t="s">
        <v>22</v>
      </c>
      <c r="L13" s="7" t="s">
        <v>23</v>
      </c>
      <c r="M13" s="65" t="s">
        <v>51</v>
      </c>
      <c r="N13" s="66" t="s">
        <v>52</v>
      </c>
      <c r="O13" s="66" t="s">
        <v>53</v>
      </c>
      <c r="P13" s="67" t="s">
        <v>54</v>
      </c>
      <c r="Q13" s="11" t="s">
        <v>51</v>
      </c>
      <c r="R13" s="7" t="s">
        <v>52</v>
      </c>
      <c r="S13" s="7" t="s">
        <v>53</v>
      </c>
      <c r="T13" s="10" t="s">
        <v>54</v>
      </c>
    </row>
    <row r="14" spans="1:20" ht="30" customHeight="1" x14ac:dyDescent="0.25">
      <c r="A14" s="59"/>
      <c r="B14" s="60"/>
      <c r="C14" s="5"/>
      <c r="D14" s="5"/>
      <c r="E14" s="5"/>
      <c r="F14" s="5"/>
      <c r="G14" s="193"/>
      <c r="H14" s="5"/>
      <c r="I14" s="6"/>
      <c r="J14" s="6"/>
      <c r="K14" s="63"/>
      <c r="L14" s="6">
        <f>ROUNDUP(J14*K14,0)</f>
        <v>0</v>
      </c>
      <c r="M14" s="68">
        <f>I14-Q14</f>
        <v>0</v>
      </c>
      <c r="N14" s="69">
        <f>J14-R14</f>
        <v>0</v>
      </c>
      <c r="O14" s="192">
        <f>K14-S14</f>
        <v>0</v>
      </c>
      <c r="P14" s="69">
        <f>L14-T14</f>
        <v>0</v>
      </c>
      <c r="Q14" s="12"/>
      <c r="R14" s="12"/>
      <c r="S14" s="12"/>
      <c r="T14" s="12"/>
    </row>
    <row r="15" spans="1:20" ht="30" customHeight="1" x14ac:dyDescent="0.25">
      <c r="A15" s="59"/>
      <c r="B15" s="62"/>
      <c r="C15" s="62"/>
      <c r="D15" s="62"/>
      <c r="E15" s="3"/>
      <c r="F15" s="3"/>
      <c r="G15" s="194"/>
      <c r="H15" s="3"/>
      <c r="I15" s="4"/>
      <c r="J15" s="4"/>
      <c r="K15" s="64"/>
      <c r="L15" s="6">
        <f t="shared" ref="L15:L43" si="0">ROUNDUP(J15*K15,0)</f>
        <v>0</v>
      </c>
      <c r="M15" s="68">
        <f t="shared" ref="M15:M43" si="1">I15-Q15</f>
        <v>0</v>
      </c>
      <c r="N15" s="69">
        <f t="shared" ref="N15:N44" si="2">J15-R15</f>
        <v>0</v>
      </c>
      <c r="O15" s="192">
        <f t="shared" ref="O15:O44" si="3">K15-S15</f>
        <v>0</v>
      </c>
      <c r="P15" s="69">
        <f t="shared" ref="P15:P44" si="4">L15-T15</f>
        <v>0</v>
      </c>
      <c r="Q15" s="12"/>
      <c r="R15" s="12"/>
      <c r="S15" s="12"/>
      <c r="T15" s="12"/>
    </row>
    <row r="16" spans="1:20" ht="30" customHeight="1" x14ac:dyDescent="0.25">
      <c r="A16" s="59"/>
      <c r="B16" s="62"/>
      <c r="C16" s="62"/>
      <c r="D16" s="62"/>
      <c r="E16" s="3"/>
      <c r="F16" s="3"/>
      <c r="G16" s="194"/>
      <c r="H16" s="3"/>
      <c r="I16" s="4"/>
      <c r="J16" s="4"/>
      <c r="K16" s="64"/>
      <c r="L16" s="6">
        <f t="shared" si="0"/>
        <v>0</v>
      </c>
      <c r="M16" s="68">
        <f t="shared" si="1"/>
        <v>0</v>
      </c>
      <c r="N16" s="69">
        <f t="shared" si="2"/>
        <v>0</v>
      </c>
      <c r="O16" s="192">
        <f t="shared" si="3"/>
        <v>0</v>
      </c>
      <c r="P16" s="69">
        <f t="shared" si="4"/>
        <v>0</v>
      </c>
      <c r="Q16" s="12"/>
      <c r="R16" s="12"/>
      <c r="S16" s="12"/>
      <c r="T16" s="12"/>
    </row>
    <row r="17" spans="1:20" ht="30" customHeight="1" x14ac:dyDescent="0.25">
      <c r="A17" s="61"/>
      <c r="B17" s="62"/>
      <c r="C17" s="62"/>
      <c r="D17" s="62"/>
      <c r="E17" s="3"/>
      <c r="F17" s="3"/>
      <c r="G17" s="194"/>
      <c r="H17" s="3"/>
      <c r="I17" s="4"/>
      <c r="J17" s="4"/>
      <c r="K17" s="64"/>
      <c r="L17" s="6">
        <f t="shared" si="0"/>
        <v>0</v>
      </c>
      <c r="M17" s="68">
        <f t="shared" si="1"/>
        <v>0</v>
      </c>
      <c r="N17" s="69">
        <f t="shared" si="2"/>
        <v>0</v>
      </c>
      <c r="O17" s="192">
        <f t="shared" si="3"/>
        <v>0</v>
      </c>
      <c r="P17" s="69">
        <f t="shared" si="4"/>
        <v>0</v>
      </c>
      <c r="Q17" s="12"/>
      <c r="R17" s="12"/>
      <c r="S17" s="12"/>
      <c r="T17" s="12"/>
    </row>
    <row r="18" spans="1:20" ht="30" customHeight="1" x14ac:dyDescent="0.25">
      <c r="A18" s="61"/>
      <c r="B18" s="62"/>
      <c r="C18" s="62"/>
      <c r="D18" s="62"/>
      <c r="E18" s="3"/>
      <c r="F18" s="3"/>
      <c r="G18" s="194"/>
      <c r="H18" s="3"/>
      <c r="I18" s="4"/>
      <c r="J18" s="4"/>
      <c r="K18" s="64"/>
      <c r="L18" s="6">
        <f t="shared" si="0"/>
        <v>0</v>
      </c>
      <c r="M18" s="68">
        <f t="shared" si="1"/>
        <v>0</v>
      </c>
      <c r="N18" s="69">
        <f t="shared" si="2"/>
        <v>0</v>
      </c>
      <c r="O18" s="192">
        <f t="shared" si="3"/>
        <v>0</v>
      </c>
      <c r="P18" s="69">
        <f t="shared" si="4"/>
        <v>0</v>
      </c>
      <c r="Q18" s="12"/>
      <c r="R18" s="12"/>
      <c r="S18" s="12"/>
      <c r="T18" s="12"/>
    </row>
    <row r="19" spans="1:20" ht="30" customHeight="1" x14ac:dyDescent="0.25">
      <c r="A19" s="61"/>
      <c r="B19" s="62"/>
      <c r="C19" s="62"/>
      <c r="D19" s="62"/>
      <c r="E19" s="3"/>
      <c r="F19" s="3"/>
      <c r="G19" s="194"/>
      <c r="H19" s="3"/>
      <c r="I19" s="4"/>
      <c r="J19" s="4"/>
      <c r="K19" s="64"/>
      <c r="L19" s="6">
        <f t="shared" si="0"/>
        <v>0</v>
      </c>
      <c r="M19" s="68">
        <f t="shared" si="1"/>
        <v>0</v>
      </c>
      <c r="N19" s="69">
        <f t="shared" si="2"/>
        <v>0</v>
      </c>
      <c r="O19" s="192">
        <f t="shared" si="3"/>
        <v>0</v>
      </c>
      <c r="P19" s="69">
        <f t="shared" si="4"/>
        <v>0</v>
      </c>
      <c r="Q19" s="12"/>
      <c r="R19" s="12"/>
      <c r="S19" s="12"/>
      <c r="T19" s="12"/>
    </row>
    <row r="20" spans="1:20" ht="30" customHeight="1" x14ac:dyDescent="0.25">
      <c r="A20" s="61"/>
      <c r="B20" s="62"/>
      <c r="C20" s="62"/>
      <c r="D20" s="62"/>
      <c r="E20" s="3"/>
      <c r="F20" s="3"/>
      <c r="G20" s="194"/>
      <c r="H20" s="3"/>
      <c r="I20" s="4"/>
      <c r="J20" s="4"/>
      <c r="K20" s="64"/>
      <c r="L20" s="6">
        <f t="shared" si="0"/>
        <v>0</v>
      </c>
      <c r="M20" s="68">
        <f t="shared" si="1"/>
        <v>0</v>
      </c>
      <c r="N20" s="69">
        <f t="shared" si="2"/>
        <v>0</v>
      </c>
      <c r="O20" s="192">
        <f t="shared" si="3"/>
        <v>0</v>
      </c>
      <c r="P20" s="69">
        <f t="shared" si="4"/>
        <v>0</v>
      </c>
      <c r="Q20" s="12"/>
      <c r="R20" s="12"/>
      <c r="S20" s="12"/>
      <c r="T20" s="12"/>
    </row>
    <row r="21" spans="1:20" ht="30" customHeight="1" x14ac:dyDescent="0.25">
      <c r="A21" s="61"/>
      <c r="B21" s="62"/>
      <c r="C21" s="62"/>
      <c r="D21" s="62"/>
      <c r="E21" s="3"/>
      <c r="F21" s="3"/>
      <c r="G21" s="194"/>
      <c r="H21" s="3"/>
      <c r="I21" s="4"/>
      <c r="J21" s="4"/>
      <c r="K21" s="64"/>
      <c r="L21" s="6">
        <f t="shared" si="0"/>
        <v>0</v>
      </c>
      <c r="M21" s="68">
        <f t="shared" si="1"/>
        <v>0</v>
      </c>
      <c r="N21" s="69">
        <f t="shared" si="2"/>
        <v>0</v>
      </c>
      <c r="O21" s="192">
        <f t="shared" si="3"/>
        <v>0</v>
      </c>
      <c r="P21" s="69">
        <f t="shared" si="4"/>
        <v>0</v>
      </c>
      <c r="Q21" s="12"/>
      <c r="R21" s="12"/>
      <c r="S21" s="12"/>
      <c r="T21" s="12"/>
    </row>
    <row r="22" spans="1:20" ht="30" customHeight="1" x14ac:dyDescent="0.25">
      <c r="A22" s="61"/>
      <c r="B22" s="62"/>
      <c r="C22" s="62"/>
      <c r="D22" s="62"/>
      <c r="E22" s="3"/>
      <c r="F22" s="3"/>
      <c r="G22" s="194"/>
      <c r="H22" s="3"/>
      <c r="I22" s="4"/>
      <c r="J22" s="4"/>
      <c r="K22" s="64"/>
      <c r="L22" s="6">
        <f t="shared" si="0"/>
        <v>0</v>
      </c>
      <c r="M22" s="68">
        <f t="shared" si="1"/>
        <v>0</v>
      </c>
      <c r="N22" s="69">
        <f t="shared" si="2"/>
        <v>0</v>
      </c>
      <c r="O22" s="192">
        <f t="shared" si="3"/>
        <v>0</v>
      </c>
      <c r="P22" s="69">
        <f t="shared" si="4"/>
        <v>0</v>
      </c>
      <c r="Q22" s="12"/>
      <c r="R22" s="12"/>
      <c r="S22" s="12"/>
      <c r="T22" s="12"/>
    </row>
    <row r="23" spans="1:20" ht="30" customHeight="1" x14ac:dyDescent="0.25">
      <c r="A23" s="61"/>
      <c r="B23" s="62"/>
      <c r="C23" s="62"/>
      <c r="D23" s="62"/>
      <c r="E23" s="3"/>
      <c r="F23" s="3"/>
      <c r="G23" s="194"/>
      <c r="H23" s="3"/>
      <c r="I23" s="4"/>
      <c r="J23" s="4"/>
      <c r="K23" s="64"/>
      <c r="L23" s="6">
        <f t="shared" ref="L23:L28" si="5">ROUNDUP(J23*K23,0)</f>
        <v>0</v>
      </c>
      <c r="M23" s="68">
        <f t="shared" ref="M23:M28" si="6">I23-Q23</f>
        <v>0</v>
      </c>
      <c r="N23" s="69">
        <f t="shared" ref="N23:N28" si="7">J23-R23</f>
        <v>0</v>
      </c>
      <c r="O23" s="192">
        <f t="shared" ref="O23:O28" si="8">K23-S23</f>
        <v>0</v>
      </c>
      <c r="P23" s="69">
        <f t="shared" ref="P23:P28" si="9">L23-T23</f>
        <v>0</v>
      </c>
      <c r="Q23" s="12"/>
      <c r="R23" s="12"/>
      <c r="S23" s="12"/>
      <c r="T23" s="12"/>
    </row>
    <row r="24" spans="1:20" ht="30" customHeight="1" x14ac:dyDescent="0.25">
      <c r="A24" s="61"/>
      <c r="B24" s="62"/>
      <c r="C24" s="62"/>
      <c r="D24" s="62"/>
      <c r="E24" s="3"/>
      <c r="F24" s="3"/>
      <c r="G24" s="194"/>
      <c r="H24" s="3"/>
      <c r="I24" s="4"/>
      <c r="J24" s="4"/>
      <c r="K24" s="64"/>
      <c r="L24" s="6">
        <f t="shared" si="5"/>
        <v>0</v>
      </c>
      <c r="M24" s="68">
        <f t="shared" si="6"/>
        <v>0</v>
      </c>
      <c r="N24" s="69">
        <f t="shared" si="7"/>
        <v>0</v>
      </c>
      <c r="O24" s="192">
        <f t="shared" si="8"/>
        <v>0</v>
      </c>
      <c r="P24" s="69">
        <f t="shared" si="9"/>
        <v>0</v>
      </c>
      <c r="Q24" s="12"/>
      <c r="R24" s="12"/>
      <c r="S24" s="12"/>
      <c r="T24" s="12"/>
    </row>
    <row r="25" spans="1:20" ht="30" customHeight="1" x14ac:dyDescent="0.25">
      <c r="A25" s="61"/>
      <c r="B25" s="62"/>
      <c r="C25" s="62"/>
      <c r="D25" s="62"/>
      <c r="E25" s="3"/>
      <c r="F25" s="3"/>
      <c r="G25" s="194"/>
      <c r="H25" s="3"/>
      <c r="I25" s="4"/>
      <c r="J25" s="4"/>
      <c r="K25" s="64"/>
      <c r="L25" s="6">
        <f t="shared" si="5"/>
        <v>0</v>
      </c>
      <c r="M25" s="68">
        <f t="shared" si="6"/>
        <v>0</v>
      </c>
      <c r="N25" s="69">
        <f t="shared" si="7"/>
        <v>0</v>
      </c>
      <c r="O25" s="192">
        <f t="shared" si="8"/>
        <v>0</v>
      </c>
      <c r="P25" s="69">
        <f t="shared" si="9"/>
        <v>0</v>
      </c>
      <c r="Q25" s="12"/>
      <c r="R25" s="12"/>
      <c r="S25" s="12"/>
      <c r="T25" s="12"/>
    </row>
    <row r="26" spans="1:20" ht="30" customHeight="1" x14ac:dyDescent="0.25">
      <c r="A26" s="61"/>
      <c r="B26" s="62"/>
      <c r="C26" s="62"/>
      <c r="D26" s="62"/>
      <c r="E26" s="3"/>
      <c r="F26" s="3"/>
      <c r="G26" s="194"/>
      <c r="H26" s="3"/>
      <c r="I26" s="4"/>
      <c r="J26" s="4"/>
      <c r="K26" s="64"/>
      <c r="L26" s="6">
        <f t="shared" si="5"/>
        <v>0</v>
      </c>
      <c r="M26" s="68">
        <f t="shared" si="6"/>
        <v>0</v>
      </c>
      <c r="N26" s="69">
        <f t="shared" si="7"/>
        <v>0</v>
      </c>
      <c r="O26" s="192">
        <f t="shared" si="8"/>
        <v>0</v>
      </c>
      <c r="P26" s="69">
        <f t="shared" si="9"/>
        <v>0</v>
      </c>
      <c r="Q26" s="12"/>
      <c r="R26" s="12"/>
      <c r="S26" s="12"/>
      <c r="T26" s="12"/>
    </row>
    <row r="27" spans="1:20" ht="30" customHeight="1" x14ac:dyDescent="0.25">
      <c r="A27" s="61"/>
      <c r="B27" s="62"/>
      <c r="C27" s="62"/>
      <c r="D27" s="62"/>
      <c r="E27" s="3"/>
      <c r="F27" s="3"/>
      <c r="G27" s="194"/>
      <c r="H27" s="3"/>
      <c r="I27" s="4"/>
      <c r="J27" s="4"/>
      <c r="K27" s="64"/>
      <c r="L27" s="6">
        <f t="shared" si="5"/>
        <v>0</v>
      </c>
      <c r="M27" s="68">
        <f t="shared" si="6"/>
        <v>0</v>
      </c>
      <c r="N27" s="69">
        <f t="shared" si="7"/>
        <v>0</v>
      </c>
      <c r="O27" s="192">
        <f t="shared" si="8"/>
        <v>0</v>
      </c>
      <c r="P27" s="69">
        <f t="shared" si="9"/>
        <v>0</v>
      </c>
      <c r="Q27" s="12"/>
      <c r="R27" s="12"/>
      <c r="S27" s="12"/>
      <c r="T27" s="12"/>
    </row>
    <row r="28" spans="1:20" ht="30" customHeight="1" x14ac:dyDescent="0.25">
      <c r="A28" s="61"/>
      <c r="B28" s="62"/>
      <c r="C28" s="62"/>
      <c r="D28" s="62"/>
      <c r="E28" s="3"/>
      <c r="F28" s="3"/>
      <c r="G28" s="194"/>
      <c r="H28" s="3"/>
      <c r="I28" s="4"/>
      <c r="J28" s="4"/>
      <c r="K28" s="64"/>
      <c r="L28" s="6">
        <f t="shared" si="5"/>
        <v>0</v>
      </c>
      <c r="M28" s="68">
        <f t="shared" si="6"/>
        <v>0</v>
      </c>
      <c r="N28" s="69">
        <f t="shared" si="7"/>
        <v>0</v>
      </c>
      <c r="O28" s="192">
        <f t="shared" si="8"/>
        <v>0</v>
      </c>
      <c r="P28" s="69">
        <f t="shared" si="9"/>
        <v>0</v>
      </c>
      <c r="Q28" s="12"/>
      <c r="R28" s="12"/>
      <c r="S28" s="12"/>
      <c r="T28" s="12"/>
    </row>
    <row r="29" spans="1:20" ht="30" customHeight="1" x14ac:dyDescent="0.25">
      <c r="A29" s="61"/>
      <c r="B29" s="62"/>
      <c r="C29" s="62"/>
      <c r="D29" s="62"/>
      <c r="E29" s="3"/>
      <c r="F29" s="3"/>
      <c r="G29" s="194"/>
      <c r="H29" s="3"/>
      <c r="I29" s="4"/>
      <c r="J29" s="4"/>
      <c r="K29" s="64"/>
      <c r="L29" s="6">
        <f t="shared" ref="L29:L34" si="10">ROUNDUP(J29*K29,0)</f>
        <v>0</v>
      </c>
      <c r="M29" s="68">
        <f t="shared" ref="M29:M34" si="11">I29-Q29</f>
        <v>0</v>
      </c>
      <c r="N29" s="69">
        <f t="shared" ref="N29:N34" si="12">J29-R29</f>
        <v>0</v>
      </c>
      <c r="O29" s="192">
        <f t="shared" ref="O29:O34" si="13">K29-S29</f>
        <v>0</v>
      </c>
      <c r="P29" s="69">
        <f t="shared" ref="P29:P34" si="14">L29-T29</f>
        <v>0</v>
      </c>
      <c r="Q29" s="12"/>
      <c r="R29" s="12"/>
      <c r="S29" s="12"/>
      <c r="T29" s="12"/>
    </row>
    <row r="30" spans="1:20" ht="30" customHeight="1" x14ac:dyDescent="0.25">
      <c r="A30" s="61"/>
      <c r="B30" s="62"/>
      <c r="C30" s="62"/>
      <c r="D30" s="62"/>
      <c r="E30" s="3"/>
      <c r="F30" s="3"/>
      <c r="G30" s="194"/>
      <c r="H30" s="3"/>
      <c r="I30" s="4"/>
      <c r="J30" s="4"/>
      <c r="K30" s="64"/>
      <c r="L30" s="6">
        <f t="shared" si="10"/>
        <v>0</v>
      </c>
      <c r="M30" s="68">
        <f t="shared" si="11"/>
        <v>0</v>
      </c>
      <c r="N30" s="69">
        <f t="shared" si="12"/>
        <v>0</v>
      </c>
      <c r="O30" s="192">
        <f t="shared" si="13"/>
        <v>0</v>
      </c>
      <c r="P30" s="69">
        <f t="shared" si="14"/>
        <v>0</v>
      </c>
      <c r="Q30" s="12"/>
      <c r="R30" s="12"/>
      <c r="S30" s="12"/>
      <c r="T30" s="12"/>
    </row>
    <row r="31" spans="1:20" ht="30" customHeight="1" x14ac:dyDescent="0.25">
      <c r="A31" s="61"/>
      <c r="B31" s="62"/>
      <c r="C31" s="62"/>
      <c r="D31" s="62"/>
      <c r="E31" s="3"/>
      <c r="F31" s="3"/>
      <c r="G31" s="194"/>
      <c r="H31" s="3"/>
      <c r="I31" s="4"/>
      <c r="J31" s="4"/>
      <c r="K31" s="64"/>
      <c r="L31" s="6">
        <f t="shared" si="10"/>
        <v>0</v>
      </c>
      <c r="M31" s="68">
        <f t="shared" si="11"/>
        <v>0</v>
      </c>
      <c r="N31" s="69">
        <f t="shared" si="12"/>
        <v>0</v>
      </c>
      <c r="O31" s="192">
        <f t="shared" si="13"/>
        <v>0</v>
      </c>
      <c r="P31" s="69">
        <f t="shared" si="14"/>
        <v>0</v>
      </c>
      <c r="Q31" s="12"/>
      <c r="R31" s="12"/>
      <c r="S31" s="12"/>
      <c r="T31" s="12"/>
    </row>
    <row r="32" spans="1:20" ht="30" customHeight="1" x14ac:dyDescent="0.25">
      <c r="A32" s="61"/>
      <c r="B32" s="62"/>
      <c r="C32" s="62"/>
      <c r="D32" s="62"/>
      <c r="E32" s="3"/>
      <c r="F32" s="3"/>
      <c r="G32" s="194"/>
      <c r="H32" s="3"/>
      <c r="I32" s="4"/>
      <c r="J32" s="4"/>
      <c r="K32" s="64"/>
      <c r="L32" s="6">
        <f t="shared" si="10"/>
        <v>0</v>
      </c>
      <c r="M32" s="68">
        <f t="shared" si="11"/>
        <v>0</v>
      </c>
      <c r="N32" s="69">
        <f t="shared" si="12"/>
        <v>0</v>
      </c>
      <c r="O32" s="192">
        <f t="shared" si="13"/>
        <v>0</v>
      </c>
      <c r="P32" s="69">
        <f t="shared" si="14"/>
        <v>0</v>
      </c>
      <c r="Q32" s="12"/>
      <c r="R32" s="12"/>
      <c r="S32" s="12"/>
      <c r="T32" s="12"/>
    </row>
    <row r="33" spans="1:20" ht="30" customHeight="1" x14ac:dyDescent="0.25">
      <c r="A33" s="61"/>
      <c r="B33" s="62"/>
      <c r="C33" s="62"/>
      <c r="D33" s="62"/>
      <c r="E33" s="3"/>
      <c r="F33" s="3"/>
      <c r="G33" s="194"/>
      <c r="H33" s="3"/>
      <c r="I33" s="4"/>
      <c r="J33" s="4"/>
      <c r="K33" s="64"/>
      <c r="L33" s="6">
        <f t="shared" si="10"/>
        <v>0</v>
      </c>
      <c r="M33" s="68">
        <f t="shared" si="11"/>
        <v>0</v>
      </c>
      <c r="N33" s="69">
        <f t="shared" si="12"/>
        <v>0</v>
      </c>
      <c r="O33" s="192">
        <f t="shared" si="13"/>
        <v>0</v>
      </c>
      <c r="P33" s="69">
        <f t="shared" si="14"/>
        <v>0</v>
      </c>
      <c r="Q33" s="12"/>
      <c r="R33" s="12"/>
      <c r="S33" s="12"/>
      <c r="T33" s="12"/>
    </row>
    <row r="34" spans="1:20" ht="30" customHeight="1" x14ac:dyDescent="0.25">
      <c r="A34" s="61"/>
      <c r="B34" s="62"/>
      <c r="C34" s="62"/>
      <c r="D34" s="62"/>
      <c r="E34" s="3"/>
      <c r="F34" s="3"/>
      <c r="G34" s="194"/>
      <c r="H34" s="3"/>
      <c r="I34" s="4"/>
      <c r="J34" s="4"/>
      <c r="K34" s="64"/>
      <c r="L34" s="6">
        <f t="shared" si="10"/>
        <v>0</v>
      </c>
      <c r="M34" s="68">
        <f t="shared" si="11"/>
        <v>0</v>
      </c>
      <c r="N34" s="69">
        <f t="shared" si="12"/>
        <v>0</v>
      </c>
      <c r="O34" s="192">
        <f t="shared" si="13"/>
        <v>0</v>
      </c>
      <c r="P34" s="69">
        <f t="shared" si="14"/>
        <v>0</v>
      </c>
      <c r="Q34" s="12"/>
      <c r="R34" s="12"/>
      <c r="S34" s="12"/>
      <c r="T34" s="12"/>
    </row>
    <row r="35" spans="1:20" ht="30" customHeight="1" x14ac:dyDescent="0.25">
      <c r="A35" s="61"/>
      <c r="B35" s="62"/>
      <c r="C35" s="62"/>
      <c r="D35" s="62"/>
      <c r="E35" s="3"/>
      <c r="F35" s="3"/>
      <c r="G35" s="194"/>
      <c r="H35" s="3"/>
      <c r="I35" s="4"/>
      <c r="J35" s="4"/>
      <c r="K35" s="64"/>
      <c r="L35" s="6">
        <f t="shared" si="0"/>
        <v>0</v>
      </c>
      <c r="M35" s="68">
        <f t="shared" si="1"/>
        <v>0</v>
      </c>
      <c r="N35" s="69">
        <f t="shared" si="2"/>
        <v>0</v>
      </c>
      <c r="O35" s="192">
        <f t="shared" si="3"/>
        <v>0</v>
      </c>
      <c r="P35" s="69">
        <f t="shared" si="4"/>
        <v>0</v>
      </c>
      <c r="Q35" s="12"/>
      <c r="R35" s="12"/>
      <c r="S35" s="12"/>
      <c r="T35" s="12"/>
    </row>
    <row r="36" spans="1:20" ht="30" customHeight="1" x14ac:dyDescent="0.25">
      <c r="A36" s="61"/>
      <c r="B36" s="62"/>
      <c r="C36" s="62"/>
      <c r="D36" s="62"/>
      <c r="E36" s="3"/>
      <c r="F36" s="3"/>
      <c r="G36" s="194"/>
      <c r="H36" s="3"/>
      <c r="I36" s="4"/>
      <c r="J36" s="4"/>
      <c r="K36" s="64"/>
      <c r="L36" s="6">
        <f t="shared" si="0"/>
        <v>0</v>
      </c>
      <c r="M36" s="68">
        <f t="shared" si="1"/>
        <v>0</v>
      </c>
      <c r="N36" s="69">
        <f t="shared" si="2"/>
        <v>0</v>
      </c>
      <c r="O36" s="192">
        <f t="shared" si="3"/>
        <v>0</v>
      </c>
      <c r="P36" s="69">
        <f t="shared" si="4"/>
        <v>0</v>
      </c>
      <c r="Q36" s="12"/>
      <c r="R36" s="12"/>
      <c r="S36" s="12"/>
      <c r="T36" s="12"/>
    </row>
    <row r="37" spans="1:20" ht="30" customHeight="1" x14ac:dyDescent="0.25">
      <c r="A37" s="61"/>
      <c r="B37" s="62"/>
      <c r="C37" s="62"/>
      <c r="D37" s="62"/>
      <c r="E37" s="3"/>
      <c r="F37" s="3"/>
      <c r="G37" s="194"/>
      <c r="H37" s="3"/>
      <c r="I37" s="4"/>
      <c r="J37" s="4"/>
      <c r="K37" s="64"/>
      <c r="L37" s="6">
        <f t="shared" si="0"/>
        <v>0</v>
      </c>
      <c r="M37" s="68">
        <f t="shared" si="1"/>
        <v>0</v>
      </c>
      <c r="N37" s="69">
        <f t="shared" si="2"/>
        <v>0</v>
      </c>
      <c r="O37" s="192">
        <f t="shared" si="3"/>
        <v>0</v>
      </c>
      <c r="P37" s="69">
        <f t="shared" si="4"/>
        <v>0</v>
      </c>
      <c r="Q37" s="12"/>
      <c r="R37" s="12"/>
      <c r="S37" s="12"/>
      <c r="T37" s="12"/>
    </row>
    <row r="38" spans="1:20" ht="30" customHeight="1" x14ac:dyDescent="0.25">
      <c r="A38" s="61"/>
      <c r="B38" s="62"/>
      <c r="C38" s="62"/>
      <c r="D38" s="62"/>
      <c r="E38" s="3"/>
      <c r="F38" s="3"/>
      <c r="G38" s="194"/>
      <c r="H38" s="3"/>
      <c r="I38" s="4"/>
      <c r="J38" s="4"/>
      <c r="K38" s="64"/>
      <c r="L38" s="6">
        <f t="shared" si="0"/>
        <v>0</v>
      </c>
      <c r="M38" s="68">
        <f t="shared" si="1"/>
        <v>0</v>
      </c>
      <c r="N38" s="69">
        <f t="shared" si="2"/>
        <v>0</v>
      </c>
      <c r="O38" s="192">
        <f t="shared" si="3"/>
        <v>0</v>
      </c>
      <c r="P38" s="69">
        <f t="shared" si="4"/>
        <v>0</v>
      </c>
      <c r="Q38" s="12"/>
      <c r="R38" s="12"/>
      <c r="S38" s="12"/>
      <c r="T38" s="12"/>
    </row>
    <row r="39" spans="1:20" ht="30" customHeight="1" x14ac:dyDescent="0.25">
      <c r="A39" s="61"/>
      <c r="B39" s="62"/>
      <c r="C39" s="62"/>
      <c r="D39" s="62"/>
      <c r="E39" s="3"/>
      <c r="F39" s="3"/>
      <c r="G39" s="194"/>
      <c r="H39" s="3"/>
      <c r="I39" s="4"/>
      <c r="J39" s="4"/>
      <c r="K39" s="64"/>
      <c r="L39" s="6">
        <f t="shared" si="0"/>
        <v>0</v>
      </c>
      <c r="M39" s="68">
        <f t="shared" si="1"/>
        <v>0</v>
      </c>
      <c r="N39" s="69">
        <f t="shared" si="2"/>
        <v>0</v>
      </c>
      <c r="O39" s="192">
        <f t="shared" si="3"/>
        <v>0</v>
      </c>
      <c r="P39" s="69">
        <f t="shared" si="4"/>
        <v>0</v>
      </c>
      <c r="Q39" s="12"/>
      <c r="R39" s="12"/>
      <c r="S39" s="12"/>
      <c r="T39" s="12"/>
    </row>
    <row r="40" spans="1:20" ht="30" customHeight="1" x14ac:dyDescent="0.25">
      <c r="A40" s="61"/>
      <c r="B40" s="62"/>
      <c r="C40" s="62"/>
      <c r="D40" s="62"/>
      <c r="E40" s="3"/>
      <c r="F40" s="3"/>
      <c r="G40" s="194"/>
      <c r="H40" s="3"/>
      <c r="I40" s="4"/>
      <c r="J40" s="4"/>
      <c r="K40" s="64"/>
      <c r="L40" s="6">
        <f t="shared" si="0"/>
        <v>0</v>
      </c>
      <c r="M40" s="68">
        <f t="shared" si="1"/>
        <v>0</v>
      </c>
      <c r="N40" s="69">
        <f t="shared" si="2"/>
        <v>0</v>
      </c>
      <c r="O40" s="192">
        <f t="shared" si="3"/>
        <v>0</v>
      </c>
      <c r="P40" s="69">
        <f t="shared" si="4"/>
        <v>0</v>
      </c>
      <c r="Q40" s="12"/>
      <c r="R40" s="12"/>
      <c r="S40" s="12"/>
      <c r="T40" s="12"/>
    </row>
    <row r="41" spans="1:20" ht="30" customHeight="1" x14ac:dyDescent="0.25">
      <c r="A41" s="61"/>
      <c r="B41" s="62"/>
      <c r="C41" s="62"/>
      <c r="D41" s="62"/>
      <c r="E41" s="3"/>
      <c r="F41" s="3"/>
      <c r="G41" s="194"/>
      <c r="H41" s="3"/>
      <c r="I41" s="4"/>
      <c r="J41" s="4"/>
      <c r="K41" s="64"/>
      <c r="L41" s="6">
        <f t="shared" si="0"/>
        <v>0</v>
      </c>
      <c r="M41" s="68">
        <f t="shared" si="1"/>
        <v>0</v>
      </c>
      <c r="N41" s="69">
        <f t="shared" si="2"/>
        <v>0</v>
      </c>
      <c r="O41" s="192">
        <f t="shared" si="3"/>
        <v>0</v>
      </c>
      <c r="P41" s="69">
        <f t="shared" si="4"/>
        <v>0</v>
      </c>
      <c r="Q41" s="12"/>
      <c r="R41" s="12"/>
      <c r="S41" s="12"/>
      <c r="T41" s="12"/>
    </row>
    <row r="42" spans="1:20" ht="30" customHeight="1" x14ac:dyDescent="0.25">
      <c r="A42" s="61"/>
      <c r="B42" s="62"/>
      <c r="C42" s="62"/>
      <c r="D42" s="62"/>
      <c r="E42" s="3"/>
      <c r="F42" s="3"/>
      <c r="G42" s="194"/>
      <c r="H42" s="3"/>
      <c r="I42" s="4"/>
      <c r="J42" s="4"/>
      <c r="K42" s="64"/>
      <c r="L42" s="6">
        <f t="shared" si="0"/>
        <v>0</v>
      </c>
      <c r="M42" s="68">
        <f t="shared" si="1"/>
        <v>0</v>
      </c>
      <c r="N42" s="69">
        <f t="shared" si="2"/>
        <v>0</v>
      </c>
      <c r="O42" s="192">
        <f t="shared" si="3"/>
        <v>0</v>
      </c>
      <c r="P42" s="69">
        <f t="shared" si="4"/>
        <v>0</v>
      </c>
      <c r="Q42" s="12"/>
      <c r="R42" s="12"/>
      <c r="S42" s="12"/>
      <c r="T42" s="12"/>
    </row>
    <row r="43" spans="1:20" ht="30" customHeight="1" x14ac:dyDescent="0.25">
      <c r="A43" s="61"/>
      <c r="B43" s="62"/>
      <c r="C43" s="62"/>
      <c r="D43" s="62"/>
      <c r="E43" s="3"/>
      <c r="F43" s="3"/>
      <c r="G43" s="194"/>
      <c r="H43" s="3"/>
      <c r="I43" s="4"/>
      <c r="J43" s="4"/>
      <c r="K43" s="64"/>
      <c r="L43" s="6">
        <f t="shared" si="0"/>
        <v>0</v>
      </c>
      <c r="M43" s="68">
        <f t="shared" si="1"/>
        <v>0</v>
      </c>
      <c r="N43" s="69">
        <f t="shared" si="2"/>
        <v>0</v>
      </c>
      <c r="O43" s="192">
        <f t="shared" si="3"/>
        <v>0</v>
      </c>
      <c r="P43" s="69">
        <f t="shared" si="4"/>
        <v>0</v>
      </c>
      <c r="Q43" s="12"/>
      <c r="R43" s="12"/>
      <c r="S43" s="12"/>
      <c r="T43" s="12"/>
    </row>
    <row r="44" spans="1:20" ht="30" customHeight="1" thickBot="1" x14ac:dyDescent="0.3">
      <c r="A44" s="202"/>
      <c r="B44" s="203"/>
      <c r="C44" s="203"/>
      <c r="D44" s="203"/>
      <c r="E44" s="204"/>
      <c r="F44" s="204"/>
      <c r="G44" s="205"/>
      <c r="H44" s="204"/>
      <c r="I44" s="206"/>
      <c r="J44" s="206"/>
      <c r="K44" s="207"/>
      <c r="L44" s="206">
        <f t="shared" ref="L44" si="15">ROUNDUP(J44*K44,0)</f>
        <v>0</v>
      </c>
      <c r="M44" s="208">
        <f t="shared" ref="M44" si="16">I44-Q44</f>
        <v>0</v>
      </c>
      <c r="N44" s="209">
        <f t="shared" si="2"/>
        <v>0</v>
      </c>
      <c r="O44" s="209">
        <f t="shared" si="3"/>
        <v>0</v>
      </c>
      <c r="P44" s="209">
        <f t="shared" si="4"/>
        <v>0</v>
      </c>
      <c r="Q44" s="210"/>
      <c r="R44" s="210"/>
      <c r="S44" s="210"/>
      <c r="T44" s="210"/>
    </row>
    <row r="45" spans="1:20" ht="30" customHeight="1" thickBot="1" x14ac:dyDescent="0.3">
      <c r="B45" s="211"/>
      <c r="C45" s="212"/>
      <c r="D45" s="213" t="s">
        <v>55</v>
      </c>
      <c r="E45" s="211"/>
      <c r="F45" s="211"/>
      <c r="G45" s="211"/>
      <c r="H45" s="211"/>
      <c r="I45" s="214"/>
      <c r="J45" s="215">
        <f>SUM(J14:J44)</f>
        <v>0</v>
      </c>
      <c r="K45" s="216"/>
      <c r="L45" s="215">
        <f>SUM(L14:L44)</f>
        <v>0</v>
      </c>
      <c r="M45" s="217"/>
      <c r="N45" s="218">
        <f>SUM(N14:N44)</f>
        <v>0</v>
      </c>
      <c r="O45" s="219"/>
      <c r="P45" s="218">
        <f>SUM(P14:P44)</f>
        <v>0</v>
      </c>
      <c r="Q45" s="220"/>
      <c r="R45" s="215">
        <f>SUM(R14:R44)</f>
        <v>0</v>
      </c>
      <c r="S45" s="220"/>
      <c r="T45" s="215">
        <f>SUM(T14:T44)</f>
        <v>0</v>
      </c>
    </row>
    <row r="46" spans="1:20" ht="30.75" thickBot="1" x14ac:dyDescent="0.3">
      <c r="B46" s="221"/>
      <c r="C46" s="222"/>
      <c r="D46" s="223" t="s">
        <v>56</v>
      </c>
      <c r="E46" s="221"/>
      <c r="F46" s="221"/>
      <c r="G46" s="221"/>
      <c r="H46" s="221"/>
      <c r="I46" s="224"/>
      <c r="J46" s="225"/>
      <c r="K46" s="225"/>
      <c r="L46" s="226"/>
      <c r="M46" s="227"/>
      <c r="N46" s="228">
        <f>J45-R45</f>
        <v>0</v>
      </c>
      <c r="O46" s="227"/>
      <c r="P46" s="228">
        <f>L45-T45</f>
        <v>0</v>
      </c>
      <c r="Q46" s="229"/>
      <c r="R46" s="229"/>
      <c r="S46" s="229"/>
      <c r="T46" s="229"/>
    </row>
  </sheetData>
  <conditionalFormatting sqref="M14:P45">
    <cfRule type="cellIs" dxfId="0" priority="1" operator="notEqual">
      <formula>0</formula>
    </cfRule>
  </conditionalFormatting>
  <pageMargins left="0.7" right="0.7" top="0.75" bottom="0.75" header="0.3" footer="0.3"/>
  <pageSetup scale="68" orientation="landscape" horizontalDpi="1200" verticalDpi="1200"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APHIS 71</vt:lpstr>
      <vt:lpstr>IMB-ROCIS Calcs</vt:lpstr>
      <vt:lpstr>IMB-SS Q12-SOCC</vt:lpstr>
      <vt:lpstr>IMB-ICR Comp.</vt:lpstr>
      <vt:lpstr>'IMB-ROCIS Calcs'!Print_Area</vt:lpstr>
      <vt:lpstr>'IMB-SS Q12-SOCC'!Print_Area</vt:lpstr>
      <vt:lpstr>'APHIS 71'!Print_Titles</vt:lpstr>
      <vt:lpstr>'IMB-ICR Comp.'!Print_Titles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PRA APHIS 70-Series 2025 Template</dc:title>
  <dc:creator>Keegan, Regina - MRP-APHIS, Riverdale, MD</dc:creator>
  <cp:keywords>PRA, burden workbook, APHIS 71, APHIS 79, SOCC Codes, ROCIS calcuations</cp:keywords>
  <cp:lastModifiedBy>Harris, Sheniqua - MRP-APHIS</cp:lastModifiedBy>
  <cp:lastPrinted>2022-04-25T18:52:28Z</cp:lastPrinted>
  <dcterms:created xsi:type="dcterms:W3CDTF">2021-07-01T18:06:57Z</dcterms:created>
  <dcterms:modified xsi:type="dcterms:W3CDTF">2026-08-11T19:26:41Z</dcterms:modified>
  <cp:category>PRA</cp:category>
</cp:coreProperties>
</file>