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5.7 050 PRA\ICR ACTIVE\VS\VS 0478 2026\IMB\"/>
    </mc:Choice>
  </mc:AlternateContent>
  <xr:revisionPtr revIDLastSave="0" documentId="8_{13649E84-4D7B-40D2-A6A9-9C4C28534513}" xr6:coauthVersionLast="47" xr6:coauthVersionMax="47" xr10:uidLastSave="{00000000-0000-0000-0000-000000000000}"/>
  <bookViews>
    <workbookView xWindow="-120" yWindow="-120" windowWidth="29040" windowHeight="15720" tabRatio="389" activeTab="3" xr2:uid="{F38D79EA-36B0-400D-84E7-32D0B3AB86E3}"/>
  </bookViews>
  <sheets>
    <sheet name="APHIS 71" sheetId="1" r:id="rId1"/>
    <sheet name="APHIS 79" sheetId="3" r:id="rId2"/>
    <sheet name="IMB-ROCIS Calcs" sheetId="4" r:id="rId3"/>
    <sheet name="IMB-SS Q12-SOCC" sheetId="9" r:id="rId4"/>
    <sheet name="IMB-ICR Comp." sheetId="8" r:id="rId5"/>
  </sheets>
  <definedNames>
    <definedName name="_xlnm.Print_Area" localSheetId="1">'APHIS 79'!$A$1:$G$11</definedName>
    <definedName name="_xlnm.Print_Area" localSheetId="2">'IMB-ROCIS Calcs'!$A$5:$F$45</definedName>
    <definedName name="_xlnm.Print_Area" localSheetId="3">'IMB-SS Q12-SOCC'!$A$1:$D$37</definedName>
    <definedName name="_xlnm.Print_Titles" localSheetId="0">'APHIS 71'!$12:$13</definedName>
    <definedName name="_xlnm.Print_Titles" localSheetId="1">'APHIS 79'!$6:$6</definedName>
    <definedName name="_xlnm.Print_Titles" localSheetId="4">'IMB-ICR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9" l="1"/>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B8" i="1"/>
  <c r="D14" i="3"/>
  <c r="G14" i="3" s="1"/>
  <c r="D15" i="3"/>
  <c r="G15" i="3" s="1"/>
  <c r="D16" i="3"/>
  <c r="G16" i="3"/>
  <c r="D17" i="3"/>
  <c r="G17" i="3"/>
  <c r="D18" i="3"/>
  <c r="G18" i="3"/>
  <c r="D19" i="3"/>
  <c r="G19" i="3"/>
  <c r="D20" i="3"/>
  <c r="G20" i="3"/>
  <c r="D21" i="3"/>
  <c r="G21" i="3" s="1"/>
  <c r="D22" i="3"/>
  <c r="G22" i="3"/>
  <c r="D23" i="3"/>
  <c r="G23" i="3"/>
  <c r="D24" i="3"/>
  <c r="G24" i="3"/>
  <c r="D25" i="3"/>
  <c r="G25" i="3"/>
  <c r="D26" i="3"/>
  <c r="G26" i="3"/>
  <c r="D27" i="3"/>
  <c r="G27" i="3"/>
  <c r="D28" i="3"/>
  <c r="G28" i="3" s="1"/>
  <c r="D29" i="3"/>
  <c r="G29" i="3"/>
  <c r="D30" i="3"/>
  <c r="G30" i="3"/>
  <c r="L27" i="1"/>
  <c r="L28" i="1"/>
  <c r="L29" i="1"/>
  <c r="L30" i="1"/>
  <c r="L31" i="1"/>
  <c r="L32" i="1"/>
  <c r="L33" i="1"/>
  <c r="L34" i="1"/>
  <c r="L35" i="1"/>
  <c r="L36" i="1"/>
  <c r="L37" i="1"/>
  <c r="L38" i="1"/>
  <c r="L39" i="1"/>
  <c r="L40" i="1"/>
  <c r="L41" i="1"/>
  <c r="L42" i="1"/>
  <c r="L43" i="1"/>
  <c r="L44" i="1"/>
  <c r="L45" i="1"/>
  <c r="L46" i="1"/>
  <c r="B11" i="1"/>
  <c r="O11" i="4"/>
  <c r="O10" i="4"/>
  <c r="O9" i="4"/>
  <c r="N11" i="4"/>
  <c r="N10" i="4"/>
  <c r="N9" i="4"/>
  <c r="M11" i="4"/>
  <c r="L11" i="4"/>
  <c r="L10" i="4"/>
  <c r="L9" i="4"/>
  <c r="K11" i="4"/>
  <c r="L6" i="1" l="1"/>
  <c r="L5" i="1"/>
  <c r="L8" i="1" l="1"/>
  <c r="M14" i="8"/>
  <c r="O15" i="8"/>
  <c r="O16" i="8"/>
  <c r="O35" i="8"/>
  <c r="O36" i="8"/>
  <c r="O37" i="8"/>
  <c r="O38" i="8"/>
  <c r="O39" i="8"/>
  <c r="O40" i="8"/>
  <c r="O41" i="8"/>
  <c r="O42" i="8"/>
  <c r="O43" i="8"/>
  <c r="O44" i="8"/>
  <c r="O14" i="8"/>
  <c r="N15" i="8"/>
  <c r="N16" i="8"/>
  <c r="N35" i="8"/>
  <c r="N36" i="8"/>
  <c r="N37" i="8"/>
  <c r="N38" i="8"/>
  <c r="N39" i="8"/>
  <c r="N40" i="8"/>
  <c r="N41" i="8"/>
  <c r="N42" i="8"/>
  <c r="N43" i="8"/>
  <c r="N44" i="8"/>
  <c r="N14" i="8"/>
  <c r="D13" i="3"/>
  <c r="D12" i="3"/>
  <c r="D11" i="3"/>
  <c r="D10" i="3"/>
  <c r="D9" i="3"/>
  <c r="D8" i="3"/>
  <c r="D7" i="3"/>
  <c r="B18" i="4"/>
  <c r="K18" i="4" s="1"/>
  <c r="M18" i="4" l="1"/>
  <c r="E43" i="4"/>
  <c r="H44" i="4" s="1"/>
  <c r="E6" i="4"/>
  <c r="B16" i="4" s="1"/>
  <c r="K15" i="4" s="1"/>
  <c r="L44" i="8"/>
  <c r="P44" i="8" s="1"/>
  <c r="M44" i="8"/>
  <c r="B44" i="4"/>
  <c r="B36" i="4"/>
  <c r="E19" i="4"/>
  <c r="H20" i="4" s="1"/>
  <c r="D19" i="4"/>
  <c r="H19" i="4" s="1"/>
  <c r="E27" i="4"/>
  <c r="H28" i="4" s="1"/>
  <c r="D27" i="4"/>
  <c r="H27" i="4" s="1"/>
  <c r="B28" i="4"/>
  <c r="D43" i="4"/>
  <c r="H43" i="4" s="1"/>
  <c r="B42" i="4"/>
  <c r="K42" i="4" s="1"/>
  <c r="M42" i="4" s="1"/>
  <c r="E35" i="4"/>
  <c r="H36" i="4" s="1"/>
  <c r="D35" i="4"/>
  <c r="H35" i="4" s="1"/>
  <c r="B34" i="4"/>
  <c r="K34" i="4" s="1"/>
  <c r="M34" i="4" s="1"/>
  <c r="B26" i="4"/>
  <c r="B20" i="4"/>
  <c r="H10" i="4" l="1"/>
  <c r="K26" i="4"/>
  <c r="K9" i="4" s="1"/>
  <c r="H11" i="4"/>
  <c r="E13" i="4"/>
  <c r="B40" i="4" s="1"/>
  <c r="K39" i="4" s="1"/>
  <c r="E12" i="4"/>
  <c r="E11" i="4"/>
  <c r="E10" i="4"/>
  <c r="E9" i="4"/>
  <c r="E8" i="4"/>
  <c r="E7" i="4"/>
  <c r="M26" i="4" l="1"/>
  <c r="M9" i="4" s="1"/>
  <c r="B32" i="4"/>
  <c r="K31" i="4" s="1"/>
  <c r="B24" i="4"/>
  <c r="K23" i="4" s="1"/>
  <c r="G12" i="3"/>
  <c r="G13" i="3"/>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5" i="1"/>
  <c r="L26" i="1"/>
  <c r="L21" i="1"/>
  <c r="L22" i="1"/>
  <c r="L23" i="1"/>
  <c r="L24" i="1"/>
  <c r="L14" i="8"/>
  <c r="P14" i="8" l="1"/>
  <c r="K6" i="4"/>
  <c r="O5" i="8" l="1"/>
  <c r="P5" i="8" s="1"/>
  <c r="B17" i="4"/>
  <c r="L15" i="1" l="1"/>
  <c r="L16" i="1"/>
  <c r="L17" i="1"/>
  <c r="L18" i="1"/>
  <c r="L19" i="1"/>
  <c r="L20" i="1"/>
  <c r="L14" i="1"/>
  <c r="B37" i="4" l="1"/>
  <c r="L9" i="1"/>
  <c r="C23" i="9" s="1"/>
  <c r="C25" i="9" s="1"/>
  <c r="C27" i="9" s="1"/>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G11" i="3"/>
  <c r="G10" i="3"/>
  <c r="G9" i="3"/>
  <c r="G8" i="3"/>
  <c r="G7" i="3"/>
  <c r="G5" i="3"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Moxey, Joseph  - APHIS</author>
    <author>tc={F20A38DE-DD8E-4489-8325-4086FEE7A2DD}</author>
  </authors>
  <commentList>
    <comment ref="C4" authorId="0" shapeId="0" xr:uid="{9B2E0C29-171F-4211-8BB0-82C500B0C389}">
      <text>
        <r>
          <rPr>
            <sz val="9"/>
            <color indexed="81"/>
            <rFont val="Tahoma"/>
            <family val="2"/>
          </rPr>
          <t xml:space="preserve">09/2019
Benefits account for 38% of employee costs
and wages account for the remaining 62%.
W = .62 x TC
TC = 1.6129 x W
FB = .38 x TC
TC = 2.6316 x FB
2.6316 x FB = TC = 1.6129 x W
FB = (1.6129 / 2.6316) x W
FB = .613 x W
Fringe Benefits = Wages x .613
</t>
        </r>
      </text>
    </comment>
    <comment ref="B5" authorId="1" shapeId="0" xr:uid="{F20A38DE-DD8E-4489-8325-4086FEE7A2DD}">
      <text>
        <t>[Threaded comment]
Your version of Excel allows you to read this threaded comment; however, any edits to it will get removed if the file is opened in a newer version of Excel. Learn more: https://go.microsoft.com/fwlink/?linkid=870924
Comment:
    Update with appropriate Calendar Year OPM Pay Table. DCB GS step 4 used most of the time, or if ICR is associated with a specific state, then use the closest OPM pay table for the state.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<sst xmlns="http://schemas.openxmlformats.org/spreadsheetml/2006/main" count="318" uniqueCount="171">
  <si>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</si>
  <si>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</si>
  <si>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</si>
  <si>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</si>
  <si>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</si>
  <si>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</si>
  <si>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</si>
  <si>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</si>
  <si>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</si>
  <si>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</si>
  <si>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</si>
  <si>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</si>
  <si>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</si>
  <si>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</si>
  <si>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</si>
  <si>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</si>
  <si>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</si>
  <si>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</si>
  <si>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</si>
  <si>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</si>
  <si>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</si>
  <si>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</si>
  <si>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</si>
  <si>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</si>
  <si>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</si>
  <si>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</si>
  <si>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Activity descriptions and calculations are below.</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</si>
  <si>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</si>
  <si>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</si>
  <si>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</si>
  <si>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</si>
  <si>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</si>
  <si>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</si>
  <si>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</si>
  <si>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</si>
  <si>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</si>
  <si>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</si>
  <si>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</si>
  <si>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</si>
  <si>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</si>
  <si>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</si>
  <si>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</si>
  <si>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</si>
  <si>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</si>
  <si>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</si>
  <si>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</si>
  <si>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</si>
  <si>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</si>
  <si>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</si>
  <si>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</si>
  <si>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</si>
  <si>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FRINGE BENEFITS FACTOR
(B)</t>
  </si>
  <si>
    <t>TOTAL ANNUAL RESPONSES
(D)</t>
  </si>
  <si>
    <t>TOTAL HOURS PER YEAR
(F)</t>
  </si>
  <si>
    <t>GRADE
(G)</t>
  </si>
  <si>
    <t>TOTAL COSTS
(1+B+C) x F x H</t>
  </si>
  <si>
    <t>AVG TIME PER RESPONSES
(E)</t>
  </si>
  <si>
    <t>TOTAL
FEDERAL GOVERNMENT COSTS</t>
  </si>
  <si>
    <t>ACTIVITY DESCRIPTION (incl form number)</t>
  </si>
  <si>
    <t>WAGE
(Step 4)
(H)</t>
  </si>
  <si>
    <t>Additional line for ICR Title if title is too long</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</si>
  <si>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</si>
  <si>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</si>
  <si>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</si>
  <si>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</si>
  <si>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</si>
  <si>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</si>
  <si>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</si>
  <si>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</si>
  <si>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</si>
  <si>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</si>
  <si>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</si>
  <si>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</si>
  <si>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</si>
  <si>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</si>
  <si>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OPM PAY TABLE
(A)</t>
  </si>
  <si>
    <t>OVERHEAD COST FACTOR
(C)</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</si>
  <si>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</si>
  <si>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</si>
  <si>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</si>
  <si>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</si>
  <si>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</si>
  <si>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</si>
  <si>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</si>
  <si>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</si>
  <si>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</si>
  <si>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</si>
  <si>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</si>
  <si>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</si>
  <si>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</si>
  <si>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</si>
  <si>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</si>
  <si>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</si>
  <si>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</si>
  <si>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</si>
  <si>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</si>
  <si>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</si>
  <si>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</si>
  <si>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</si>
  <si>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</si>
  <si>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</si>
  <si>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</si>
  <si>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</si>
  <si>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</si>
  <si>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</si>
  <si>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</si>
  <si>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</si>
  <si>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</si>
  <si>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</si>
  <si>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</si>
  <si>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</si>
  <si>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</si>
  <si>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</si>
  <si>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</si>
  <si>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</si>
  <si>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</si>
  <si>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</si>
  <si>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</si>
  <si>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</si>
  <si>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</si>
  <si>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</si>
  <si>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</si>
  <si>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</si>
  <si>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</si>
  <si>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</si>
  <si>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</si>
  <si>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</si>
  <si>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</si>
  <si>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</si>
  <si>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</si>
  <si>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</si>
  <si>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</si>
  <si>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</si>
  <si>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</si>
  <si>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</si>
  <si>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</si>
  <si>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MM/YYYY</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</si>
  <si>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</si>
  <si>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</si>
  <si>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</si>
  <si>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</si>
  <si>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</si>
  <si>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</si>
  <si>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</si>
  <si>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0579-0478</t>
  </si>
  <si>
    <t>Renewal</t>
  </si>
  <si>
    <t xml:space="preserve">African Swine Fever; </t>
  </si>
  <si>
    <t>Importation of</t>
  </si>
  <si>
    <t>Live Dogs for Resale</t>
  </si>
  <si>
    <t>From ASF-</t>
  </si>
  <si>
    <t>Affected Regions</t>
  </si>
  <si>
    <t>Dog Import Record</t>
  </si>
  <si>
    <t>Federal Order</t>
  </si>
  <si>
    <t>ASF VSDIR 1</t>
  </si>
  <si>
    <t>P1</t>
  </si>
  <si>
    <t>x</t>
  </si>
  <si>
    <t>I</t>
  </si>
  <si>
    <t>Import of Live Dogs</t>
  </si>
  <si>
    <t>From ASF-Affected</t>
  </si>
  <si>
    <t>Countries</t>
  </si>
  <si>
    <t>2025-DCB</t>
  </si>
  <si>
    <t>GS-7</t>
  </si>
  <si>
    <t>Mary Kate Anderson</t>
  </si>
  <si>
    <t>301-789-4466</t>
  </si>
  <si>
    <t>Info system</t>
  </si>
  <si>
    <t>E</t>
  </si>
  <si>
    <t>11-9013</t>
  </si>
  <si>
    <t>Farmers, ranchers, and other agricultural managers</t>
  </si>
  <si>
    <t>45-2021</t>
  </si>
  <si>
    <r>
      <t xml:space="preserve">Vol. 91, No. 117 Pages 36786, </t>
    </r>
    <r>
      <rPr>
        <sz val="11"/>
        <color theme="1"/>
        <rFont val="Times New Roman"/>
        <family val="1"/>
      </rPr>
      <t>36787</t>
    </r>
  </si>
  <si>
    <t>APHIS-2025-0706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</si>
</sst>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0.000"/>
    <numFmt numFmtId="165" formatCode="&quot;$&quot;#,##0"/>
    <numFmt numFmtId="166" formatCode="_(* #,##0_);_(* \(#,##0\);_(* &quot;-&quot;??_);_(@_)"/>
    <numFmt numFmtId="167" formatCode="_(* #,##0.00000_);_(* \(#,##0.00000\);_(* &quot;-&quot;??_);_(@_)"/>
    <numFmt numFmtId="168" formatCode="&quot;$&quot;#,##0.00"/>
  </numFmts>
  <fonts count="5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6"/>
      <name val="Times New Roman"/>
      <family val="1"/>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2"/>
      <name val="Calibri"/>
      <family val="2"/>
      <scheme val="minor"/>
    </font>
    <font>
      <b/>
      <sz val="12"/>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sz val="8"/>
      <color theme="1"/>
      <name val="Calibri"/>
      <family val="2"/>
      <scheme val="minor"/>
    </font>
    <font>
      <sz val="11"/>
      <color theme="1"/>
      <name val="Times New Roman"/>
      <family val="1"/>
    </font>
    <font>
      <b/>
      <sz val="11"/>
      <color theme="1"/>
      <name val="Times New Roman"/>
      <family val="1"/>
    </font>
    <font>
      <sz val="12"/>
      <color theme="1"/>
      <name val="Aptos"/>
      <family val="2"/>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
      <left/>
      <right/>
      <top style="medium">
        <color rgb="FF7F7F7F"/>
      </top>
      <bottom style="medium">
        <color rgb="FF7F7F7F"/>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4" fillId="0" borderId="0"/>
    <xf numFmtId="44" fontId="6" fillId="0" borderId="0" applyFont="0" applyFill="0" applyBorder="0" applyAlignment="0" applyProtection="0"/>
    <xf numFmtId="0" fontId="36" fillId="0" borderId="0" applyNumberFormat="0" applyFill="0" applyBorder="0" applyAlignment="0" applyProtection="0"/>
    <xf numFmtId="43" fontId="1" fillId="0" borderId="0" applyFont="0" applyFill="0" applyBorder="0" applyAlignment="0" applyProtection="0"/>
  </cellStyleXfs>
  <cellXfs count="384">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6" fillId="0" borderId="0" xfId="2" applyAlignment="1">
      <alignment horizontal="left" vertical="top"/>
    </xf>
    <xf numFmtId="0" fontId="4" fillId="0" borderId="0" xfId="2" applyFont="1" applyAlignment="1">
      <alignment horizontal="left" vertical="center"/>
    </xf>
    <xf numFmtId="0" fontId="8" fillId="0" borderId="0" xfId="2" applyFont="1" applyAlignment="1">
      <alignment horizontal="left" vertical="top"/>
    </xf>
    <xf numFmtId="164" fontId="8" fillId="0" borderId="0" xfId="2" applyNumberFormat="1" applyFont="1" applyAlignment="1">
      <alignment horizontal="left" vertical="top"/>
    </xf>
    <xf numFmtId="1" fontId="8" fillId="0" borderId="0" xfId="2" applyNumberFormat="1" applyFont="1" applyAlignment="1">
      <alignment horizontal="center" vertical="top"/>
    </xf>
    <xf numFmtId="2" fontId="8" fillId="0" borderId="0" xfId="2" applyNumberFormat="1" applyFont="1" applyAlignment="1">
      <alignment horizontal="left" vertical="top"/>
    </xf>
    <xf numFmtId="49" fontId="12" fillId="0" borderId="1" xfId="2" applyNumberFormat="1" applyFont="1" applyBorder="1" applyAlignment="1">
      <alignment horizontal="center" vertical="center"/>
    </xf>
    <xf numFmtId="164" fontId="12" fillId="0" borderId="1" xfId="2" applyNumberFormat="1" applyFont="1" applyBorder="1" applyAlignment="1">
      <alignment horizontal="center" vertical="center"/>
    </xf>
    <xf numFmtId="37" fontId="12" fillId="0" borderId="1" xfId="4" applyNumberFormat="1" applyFont="1" applyFill="1" applyBorder="1" applyAlignment="1">
      <alignment horizontal="center" vertical="center"/>
    </xf>
    <xf numFmtId="37" fontId="12" fillId="0" borderId="1" xfId="4" applyNumberFormat="1" applyFont="1" applyBorder="1" applyAlignment="1">
      <alignment horizontal="center" vertical="center"/>
    </xf>
    <xf numFmtId="0" fontId="15"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7" fontId="12" fillId="0" borderId="1" xfId="4" applyNumberFormat="1" applyFont="1" applyFill="1" applyBorder="1" applyAlignment="1">
      <alignment horizontal="center" vertical="center"/>
    </xf>
    <xf numFmtId="0" fontId="0" fillId="0" borderId="47" xfId="0" applyBorder="1"/>
    <xf numFmtId="0" fontId="0" fillId="0" borderId="48" xfId="0" applyBorder="1"/>
    <xf numFmtId="0" fontId="0" fillId="0" borderId="46" xfId="0" applyBorder="1" applyAlignment="1">
      <alignment horizontal="center"/>
    </xf>
    <xf numFmtId="0" fontId="17" fillId="0" borderId="13" xfId="0" applyFont="1" applyBorder="1"/>
    <xf numFmtId="0" fontId="17"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7" fillId="0" borderId="3" xfId="0" applyFont="1" applyBorder="1" applyAlignment="1">
      <alignment horizontal="left"/>
    </xf>
    <xf numFmtId="0" fontId="17" fillId="0" borderId="3" xfId="0" applyFont="1" applyBorder="1"/>
    <xf numFmtId="0" fontId="18" fillId="0" borderId="3" xfId="0" applyFont="1" applyBorder="1" applyAlignment="1">
      <alignment horizontal="right"/>
    </xf>
    <xf numFmtId="0" fontId="17" fillId="0" borderId="4" xfId="0" applyFont="1" applyBorder="1" applyAlignment="1">
      <alignment horizontal="left"/>
    </xf>
    <xf numFmtId="0" fontId="17" fillId="0" borderId="7" xfId="0" applyFont="1" applyBorder="1"/>
    <xf numFmtId="0" fontId="18" fillId="0" borderId="7" xfId="0" applyFont="1" applyBorder="1" applyAlignment="1">
      <alignment horizontal="right"/>
    </xf>
    <xf numFmtId="0" fontId="17" fillId="0" borderId="7" xfId="0" applyFont="1" applyBorder="1" applyAlignment="1">
      <alignment horizontal="center"/>
    </xf>
    <xf numFmtId="14" fontId="17" fillId="0" borderId="8" xfId="0" applyNumberFormat="1" applyFont="1" applyBorder="1" applyAlignment="1">
      <alignment horizontal="left"/>
    </xf>
    <xf numFmtId="0" fontId="17"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8" fillId="2" borderId="6" xfId="0" applyFont="1" applyFill="1" applyBorder="1" applyAlignment="1">
      <alignment horizontal="left"/>
    </xf>
    <xf numFmtId="0" fontId="18" fillId="2" borderId="7" xfId="0" applyFont="1" applyFill="1" applyBorder="1" applyAlignment="1">
      <alignment horizontal="center"/>
    </xf>
    <xf numFmtId="0" fontId="18" fillId="2" borderId="7" xfId="0" applyFont="1" applyFill="1" applyBorder="1"/>
    <xf numFmtId="0" fontId="18" fillId="2" borderId="13" xfId="0" applyFont="1" applyFill="1" applyBorder="1"/>
    <xf numFmtId="0" fontId="17" fillId="2" borderId="12" xfId="0" applyFont="1" applyFill="1" applyBorder="1" applyAlignment="1">
      <alignment horizontal="center"/>
    </xf>
    <xf numFmtId="0" fontId="18" fillId="2" borderId="13" xfId="0" applyFont="1" applyFill="1" applyBorder="1" applyAlignment="1">
      <alignment horizontal="center"/>
    </xf>
    <xf numFmtId="0" fontId="17" fillId="2" borderId="15" xfId="0" applyFont="1" applyFill="1" applyBorder="1" applyAlignment="1">
      <alignment horizontal="center"/>
    </xf>
    <xf numFmtId="0" fontId="18" fillId="2" borderId="12" xfId="0" applyFont="1" applyFill="1" applyBorder="1"/>
    <xf numFmtId="0" fontId="17" fillId="2" borderId="13" xfId="0" applyFont="1" applyFill="1" applyBorder="1"/>
    <xf numFmtId="0" fontId="17" fillId="2" borderId="13" xfId="0" applyFont="1" applyFill="1" applyBorder="1" applyAlignment="1">
      <alignment horizontal="center"/>
    </xf>
    <xf numFmtId="0" fontId="17"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37" fontId="12" fillId="0" borderId="16" xfId="4" applyNumberFormat="1" applyFont="1" applyFill="1" applyBorder="1" applyAlignment="1">
      <alignment horizontal="center" vertical="center"/>
    </xf>
    <xf numFmtId="164" fontId="12" fillId="0" borderId="16" xfId="2" applyNumberFormat="1" applyFont="1" applyBorder="1" applyAlignment="1">
      <alignment horizontal="center" vertical="center"/>
    </xf>
    <xf numFmtId="37" fontId="12" fillId="0" borderId="16" xfId="4" applyNumberFormat="1" applyFont="1" applyBorder="1" applyAlignment="1">
      <alignment horizontal="center" vertical="center"/>
    </xf>
    <xf numFmtId="49" fontId="12" fillId="0" borderId="16" xfId="2" applyNumberFormat="1" applyFont="1" applyBorder="1" applyAlignment="1">
      <alignment horizontal="center" vertical="center"/>
    </xf>
    <xf numFmtId="7" fontId="12" fillId="0" borderId="16" xfId="4" applyNumberFormat="1" applyFont="1" applyFill="1" applyBorder="1" applyAlignment="1">
      <alignment horizontal="center" vertical="center"/>
    </xf>
    <xf numFmtId="0" fontId="10" fillId="0" borderId="12" xfId="2" applyFont="1" applyBorder="1" applyAlignment="1">
      <alignment vertical="top" wrapText="1"/>
    </xf>
    <xf numFmtId="0" fontId="11" fillId="0" borderId="50" xfId="2" applyFont="1" applyBorder="1" applyAlignment="1">
      <alignment horizontal="center" wrapText="1"/>
    </xf>
    <xf numFmtId="164" fontId="11" fillId="0" borderId="50" xfId="3" applyNumberFormat="1" applyFont="1" applyBorder="1" applyAlignment="1">
      <alignment horizontal="center" wrapText="1"/>
    </xf>
    <xf numFmtId="0" fontId="6" fillId="0" borderId="13" xfId="2" applyBorder="1" applyAlignment="1">
      <alignment horizontal="left"/>
    </xf>
    <xf numFmtId="1" fontId="11" fillId="0" borderId="51" xfId="2" applyNumberFormat="1" applyFont="1" applyBorder="1" applyAlignment="1">
      <alignment wrapText="1"/>
    </xf>
    <xf numFmtId="0" fontId="11" fillId="0" borderId="53" xfId="2" applyFont="1" applyBorder="1" applyAlignment="1">
      <alignment wrapText="1"/>
    </xf>
    <xf numFmtId="0" fontId="13" fillId="0" borderId="21" xfId="2" applyFont="1" applyBorder="1" applyAlignment="1">
      <alignment horizontal="center" wrapText="1"/>
    </xf>
    <xf numFmtId="164" fontId="13" fillId="0" borderId="21" xfId="2" applyNumberFormat="1" applyFont="1" applyBorder="1" applyAlignment="1">
      <alignment horizontal="center" wrapText="1"/>
    </xf>
    <xf numFmtId="1" fontId="13" fillId="0" borderId="21" xfId="2" applyNumberFormat="1" applyFont="1" applyBorder="1" applyAlignment="1">
      <alignment horizontal="center" wrapText="1"/>
    </xf>
    <xf numFmtId="2" fontId="13" fillId="0" borderId="21" xfId="2" applyNumberFormat="1" applyFont="1" applyBorder="1" applyAlignment="1">
      <alignment horizontal="center" wrapText="1"/>
    </xf>
    <xf numFmtId="0" fontId="13" fillId="0" borderId="49" xfId="2" applyFont="1" applyBorder="1" applyAlignment="1">
      <alignment horizontal="center" wrapText="1"/>
    </xf>
    <xf numFmtId="0" fontId="6" fillId="2" borderId="13" xfId="2" applyFill="1" applyBorder="1" applyAlignment="1">
      <alignment horizontal="left"/>
    </xf>
    <xf numFmtId="165" fontId="13" fillId="2" borderId="51" xfId="4" applyNumberFormat="1" applyFont="1" applyFill="1" applyBorder="1" applyAlignment="1">
      <alignment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4"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2" fillId="3" borderId="55" xfId="0" applyNumberFormat="1" applyFont="1" applyFill="1" applyBorder="1" applyAlignment="1">
      <alignment horizontal="center" vertical="center"/>
    </xf>
    <xf numFmtId="3" fontId="12" fillId="3" borderId="10" xfId="0" applyNumberFormat="1" applyFont="1" applyFill="1" applyBorder="1" applyAlignment="1">
      <alignment horizontal="center" vertical="center"/>
    </xf>
    <xf numFmtId="0" fontId="2" fillId="3" borderId="56" xfId="0" applyFont="1" applyFill="1" applyBorder="1"/>
    <xf numFmtId="0" fontId="2" fillId="3" borderId="57" xfId="0" applyFont="1" applyFill="1" applyBorder="1"/>
    <xf numFmtId="0" fontId="2" fillId="3" borderId="58" xfId="0" applyFont="1" applyFill="1" applyBorder="1"/>
    <xf numFmtId="0" fontId="2" fillId="4" borderId="57" xfId="0" applyFont="1" applyFill="1" applyBorder="1"/>
    <xf numFmtId="0" fontId="2" fillId="4" borderId="58" xfId="0" applyFont="1" applyFill="1" applyBorder="1"/>
    <xf numFmtId="0" fontId="2" fillId="0" borderId="0" xfId="0" applyFont="1"/>
    <xf numFmtId="0" fontId="3" fillId="0" borderId="0" xfId="6" applyFont="1" applyAlignment="1">
      <alignment horizontal="center" vertical="center"/>
    </xf>
    <xf numFmtId="0" fontId="26" fillId="0" borderId="0" xfId="6" applyFont="1" applyAlignment="1">
      <alignment horizontal="left" vertical="center"/>
    </xf>
    <xf numFmtId="0" fontId="10" fillId="0" borderId="18" xfId="6" applyFont="1" applyBorder="1" applyAlignment="1">
      <alignment vertical="center"/>
    </xf>
    <xf numFmtId="166" fontId="10" fillId="6" borderId="19" xfId="4" applyNumberFormat="1" applyFont="1" applyFill="1" applyBorder="1" applyAlignment="1">
      <alignment vertical="center"/>
    </xf>
    <xf numFmtId="0" fontId="3" fillId="0" borderId="0" xfId="6" applyFont="1" applyAlignment="1">
      <alignment vertical="center"/>
    </xf>
    <xf numFmtId="0" fontId="10" fillId="0" borderId="27" xfId="6" applyFont="1" applyBorder="1" applyAlignment="1">
      <alignment vertical="center"/>
    </xf>
    <xf numFmtId="167" fontId="10" fillId="0" borderId="28" xfId="4" applyNumberFormat="1" applyFont="1" applyBorder="1" applyAlignment="1">
      <alignment vertical="center"/>
    </xf>
    <xf numFmtId="0" fontId="25" fillId="7" borderId="17" xfId="6" applyFont="1" applyFill="1" applyBorder="1" applyAlignment="1">
      <alignment vertical="center"/>
    </xf>
    <xf numFmtId="0" fontId="25" fillId="7" borderId="24" xfId="6" applyFont="1" applyFill="1" applyBorder="1" applyAlignment="1">
      <alignment horizontal="center" vertical="center"/>
    </xf>
    <xf numFmtId="0" fontId="25" fillId="7" borderId="59" xfId="6" applyFont="1" applyFill="1" applyBorder="1" applyAlignment="1">
      <alignment horizontal="center" vertical="center" wrapText="1"/>
    </xf>
    <xf numFmtId="0" fontId="25" fillId="7" borderId="23" xfId="6" applyFont="1" applyFill="1" applyBorder="1" applyAlignment="1">
      <alignment horizontal="center" vertical="center" wrapText="1"/>
    </xf>
    <xf numFmtId="0" fontId="25" fillId="7" borderId="24" xfId="6" applyFont="1" applyFill="1" applyBorder="1" applyAlignment="1">
      <alignment horizontal="center" vertical="center" wrapText="1"/>
    </xf>
    <xf numFmtId="37" fontId="10" fillId="6" borderId="19" xfId="6" applyNumberFormat="1" applyFont="1" applyFill="1" applyBorder="1" applyAlignment="1">
      <alignment vertical="center"/>
    </xf>
    <xf numFmtId="0" fontId="10" fillId="0" borderId="25" xfId="6" applyFont="1" applyBorder="1" applyAlignment="1">
      <alignment vertical="center"/>
    </xf>
    <xf numFmtId="0" fontId="10" fillId="0" borderId="1" xfId="6" applyFont="1" applyBorder="1" applyAlignment="1">
      <alignment vertical="center"/>
    </xf>
    <xf numFmtId="0" fontId="10" fillId="0" borderId="26" xfId="6" applyFont="1" applyBorder="1" applyAlignment="1">
      <alignment vertical="center"/>
    </xf>
    <xf numFmtId="167" fontId="10" fillId="0" borderId="19" xfId="6" applyNumberFormat="1" applyFont="1" applyBorder="1" applyAlignment="1">
      <alignment vertical="center"/>
    </xf>
    <xf numFmtId="166" fontId="10" fillId="6" borderId="19" xfId="6" applyNumberFormat="1" applyFont="1" applyFill="1" applyBorder="1" applyAlignment="1">
      <alignment vertical="center"/>
    </xf>
    <xf numFmtId="166" fontId="10" fillId="6" borderId="28" xfId="6" applyNumberFormat="1" applyFont="1" applyFill="1" applyBorder="1" applyAlignment="1">
      <alignment vertical="center"/>
    </xf>
    <xf numFmtId="166" fontId="10" fillId="6" borderId="29" xfId="6" applyNumberFormat="1" applyFont="1" applyFill="1" applyBorder="1" applyAlignment="1">
      <alignment vertical="center"/>
    </xf>
    <xf numFmtId="166" fontId="10" fillId="6" borderId="30" xfId="6" applyNumberFormat="1" applyFont="1" applyFill="1" applyBorder="1" applyAlignment="1">
      <alignment vertical="center"/>
    </xf>
    <xf numFmtId="166" fontId="10" fillId="6" borderId="31" xfId="6" applyNumberFormat="1" applyFont="1" applyFill="1" applyBorder="1" applyAlignment="1">
      <alignment vertical="center"/>
    </xf>
    <xf numFmtId="0" fontId="22" fillId="0" borderId="0" xfId="6" applyFont="1" applyAlignment="1">
      <alignment vertical="center"/>
    </xf>
    <xf numFmtId="3" fontId="15" fillId="0" borderId="0" xfId="6" applyNumberFormat="1" applyFont="1" applyAlignment="1">
      <alignment vertical="center"/>
    </xf>
    <xf numFmtId="49" fontId="15" fillId="0" borderId="0" xfId="6" applyNumberFormat="1" applyFont="1" applyAlignment="1">
      <alignment vertical="center"/>
    </xf>
    <xf numFmtId="0" fontId="17" fillId="2" borderId="60" xfId="0" applyFont="1" applyFill="1" applyBorder="1" applyAlignment="1">
      <alignment horizontal="center"/>
    </xf>
    <xf numFmtId="0" fontId="27"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3" fillId="8" borderId="6" xfId="6" applyFont="1" applyFill="1" applyBorder="1" applyAlignment="1">
      <alignment horizontal="right" vertical="center"/>
    </xf>
    <xf numFmtId="0" fontId="29" fillId="8" borderId="18" xfId="6" applyFont="1" applyFill="1" applyBorder="1" applyAlignment="1">
      <alignment vertical="center"/>
    </xf>
    <xf numFmtId="0" fontId="29" fillId="8" borderId="19" xfId="6" applyFont="1" applyFill="1" applyBorder="1" applyAlignment="1">
      <alignment horizontal="center" vertical="center"/>
    </xf>
    <xf numFmtId="0" fontId="28" fillId="0" borderId="0" xfId="6" applyFont="1" applyAlignment="1">
      <alignment vertical="center"/>
    </xf>
    <xf numFmtId="0" fontId="16" fillId="0" borderId="0" xfId="6" applyFont="1" applyAlignment="1">
      <alignment vertical="center"/>
    </xf>
    <xf numFmtId="1" fontId="11" fillId="0" borderId="52" xfId="2" applyNumberFormat="1" applyFont="1" applyBorder="1" applyAlignment="1">
      <alignment horizontal="center" vertical="center" wrapText="1"/>
    </xf>
    <xf numFmtId="0" fontId="30" fillId="0" borderId="0" xfId="0" applyFont="1"/>
    <xf numFmtId="0" fontId="18" fillId="3" borderId="57" xfId="0" applyFont="1" applyFill="1" applyBorder="1" applyAlignment="1">
      <alignment horizontal="center"/>
    </xf>
    <xf numFmtId="0" fontId="18" fillId="4" borderId="57" xfId="0" applyFont="1" applyFill="1" applyBorder="1"/>
    <xf numFmtId="0" fontId="18" fillId="0" borderId="2" xfId="0" applyFont="1" applyBorder="1" applyAlignment="1">
      <alignment horizontal="left" vertical="center" wrapText="1"/>
    </xf>
    <xf numFmtId="0" fontId="31" fillId="0" borderId="6" xfId="0" applyFont="1" applyBorder="1" applyAlignment="1">
      <alignment horizontal="left" vertical="center" wrapText="1"/>
    </xf>
    <xf numFmtId="0" fontId="32" fillId="0" borderId="0" xfId="6" applyFont="1" applyAlignment="1">
      <alignment vertical="center"/>
    </xf>
    <xf numFmtId="0" fontId="34" fillId="0" borderId="0" xfId="0" applyFont="1" applyAlignment="1">
      <alignment vertical="center"/>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5" fillId="0" borderId="0" xfId="0" applyFont="1" applyAlignment="1">
      <alignment wrapText="1"/>
    </xf>
    <xf numFmtId="0" fontId="35" fillId="0" borderId="11" xfId="0" applyFont="1" applyBorder="1" applyAlignment="1">
      <alignment horizontal="center" wrapText="1"/>
    </xf>
    <xf numFmtId="0" fontId="0" fillId="0" borderId="0" xfId="0" applyAlignment="1">
      <alignment wrapText="1"/>
    </xf>
    <xf numFmtId="0" fontId="0" fillId="0" borderId="13" xfId="0" applyBorder="1"/>
    <xf numFmtId="14" fontId="17" fillId="0" borderId="14" xfId="0" applyNumberFormat="1" applyFont="1" applyBorder="1" applyAlignment="1">
      <alignment horizontal="center" vertical="center"/>
    </xf>
    <xf numFmtId="0" fontId="17" fillId="0" borderId="3" xfId="0" applyFont="1" applyBorder="1" applyAlignment="1">
      <alignment horizontal="left" vertical="center"/>
    </xf>
    <xf numFmtId="0" fontId="17" fillId="0" borderId="13" xfId="0" applyFont="1" applyBorder="1" applyAlignment="1">
      <alignment horizontal="left" vertical="center" indent="1"/>
    </xf>
    <xf numFmtId="0" fontId="18" fillId="0" borderId="2" xfId="0" applyFont="1" applyBorder="1" applyAlignment="1">
      <alignment horizontal="left"/>
    </xf>
    <xf numFmtId="0" fontId="12" fillId="0" borderId="16" xfId="2" applyFont="1" applyBorder="1" applyAlignment="1">
      <alignment horizontal="left" vertical="center" wrapText="1"/>
    </xf>
    <xf numFmtId="0" fontId="12" fillId="0" borderId="1" xfId="2" applyFont="1" applyBorder="1" applyAlignment="1">
      <alignment horizontal="left" vertical="center" wrapText="1"/>
    </xf>
    <xf numFmtId="0" fontId="8" fillId="0" borderId="0" xfId="2" applyFont="1" applyAlignment="1">
      <alignment horizontal="left" vertical="top" wrapText="1"/>
    </xf>
    <xf numFmtId="0" fontId="19" fillId="0" borderId="7" xfId="0" applyFont="1" applyBorder="1" applyAlignment="1">
      <alignment horizontal="left" vertical="center" indent="1"/>
    </xf>
    <xf numFmtId="0" fontId="31" fillId="0" borderId="6" xfId="0" applyFont="1" applyBorder="1" applyAlignment="1">
      <alignment horizontal="left" wrapText="1"/>
    </xf>
    <xf numFmtId="5" fontId="12" fillId="0" borderId="16" xfId="4" applyNumberFormat="1" applyFont="1" applyBorder="1" applyAlignment="1">
      <alignment horizontal="right" vertical="center" wrapText="1"/>
    </xf>
    <xf numFmtId="5" fontId="12" fillId="0" borderId="1" xfId="4" applyNumberFormat="1" applyFont="1" applyBorder="1" applyAlignment="1">
      <alignment horizontal="right" vertical="center" wrapText="1"/>
    </xf>
    <xf numFmtId="0" fontId="11" fillId="2" borderId="50" xfId="2" applyFont="1" applyFill="1" applyBorder="1" applyAlignment="1">
      <alignment horizontal="center" vertical="center" wrapText="1"/>
    </xf>
    <xf numFmtId="164" fontId="11" fillId="2" borderId="50" xfId="2" applyNumberFormat="1" applyFont="1" applyFill="1" applyBorder="1" applyAlignment="1">
      <alignment horizontal="center" vertical="center" wrapText="1"/>
    </xf>
    <xf numFmtId="0" fontId="11" fillId="2" borderId="12" xfId="2" applyFont="1" applyFill="1" applyBorder="1" applyAlignment="1">
      <alignment vertical="center"/>
    </xf>
    <xf numFmtId="0" fontId="15"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5" fontId="21" fillId="2" borderId="52" xfId="5" applyNumberFormat="1" applyFont="1" applyFill="1" applyBorder="1" applyAlignment="1">
      <alignment horizontal="center" vertical="center" wrapText="1"/>
    </xf>
    <xf numFmtId="0" fontId="23" fillId="0" borderId="1" xfId="0" applyFont="1" applyBorder="1" applyAlignment="1">
      <alignment vertical="center"/>
    </xf>
    <xf numFmtId="37" fontId="23" fillId="0" borderId="16" xfId="0" applyNumberFormat="1" applyFont="1" applyBorder="1" applyAlignment="1">
      <alignment horizontal="center" vertical="center"/>
    </xf>
    <xf numFmtId="37" fontId="23" fillId="0" borderId="1" xfId="0" applyNumberFormat="1" applyFont="1" applyBorder="1" applyAlignment="1">
      <alignment horizontal="center" vertical="center"/>
    </xf>
    <xf numFmtId="168" fontId="23" fillId="0" borderId="1" xfId="5" applyNumberFormat="1" applyFont="1" applyFill="1" applyBorder="1" applyAlignment="1">
      <alignment horizontal="center" vertical="center"/>
    </xf>
    <xf numFmtId="37" fontId="23" fillId="6" borderId="16" xfId="0" applyNumberFormat="1" applyFont="1" applyFill="1" applyBorder="1" applyAlignment="1">
      <alignment horizontal="center" vertical="center"/>
    </xf>
    <xf numFmtId="37" fontId="23" fillId="6" borderId="1" xfId="0" applyNumberFormat="1" applyFont="1" applyFill="1" applyBorder="1" applyAlignment="1">
      <alignment horizontal="center" vertical="center"/>
    </xf>
    <xf numFmtId="37" fontId="23"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10" fillId="9" borderId="13" xfId="6" applyFont="1" applyFill="1" applyBorder="1" applyAlignment="1">
      <alignment vertical="center"/>
    </xf>
    <xf numFmtId="166" fontId="10" fillId="9" borderId="3" xfId="6" applyNumberFormat="1" applyFont="1" applyFill="1" applyBorder="1" applyAlignment="1">
      <alignment vertical="center"/>
    </xf>
    <xf numFmtId="0" fontId="15"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3" fillId="9" borderId="6" xfId="6" applyFont="1" applyFill="1" applyBorder="1" applyAlignment="1">
      <alignment vertical="center"/>
    </xf>
    <xf numFmtId="3" fontId="13" fillId="9" borderId="28" xfId="4" applyNumberFormat="1" applyFont="1" applyFill="1" applyBorder="1" applyAlignment="1">
      <alignment horizontal="center" vertical="center"/>
    </xf>
    <xf numFmtId="0" fontId="27" fillId="9" borderId="0" xfId="6" applyFont="1" applyFill="1" applyAlignment="1">
      <alignment horizontal="center" vertical="center"/>
    </xf>
    <xf numFmtId="49" fontId="33" fillId="9" borderId="0" xfId="6" applyNumberFormat="1" applyFont="1" applyFill="1" applyAlignment="1">
      <alignment vertical="center"/>
    </xf>
    <xf numFmtId="49" fontId="15" fillId="9" borderId="0" xfId="6" applyNumberFormat="1" applyFont="1" applyFill="1" applyAlignment="1">
      <alignment vertical="center"/>
    </xf>
    <xf numFmtId="0" fontId="15" fillId="6" borderId="29" xfId="6" applyFont="1" applyFill="1" applyBorder="1" applyAlignment="1">
      <alignment vertical="center"/>
    </xf>
    <xf numFmtId="0" fontId="16" fillId="6" borderId="31" xfId="6" applyFont="1" applyFill="1" applyBorder="1" applyAlignment="1">
      <alignment vertical="center"/>
    </xf>
    <xf numFmtId="0" fontId="37" fillId="0" borderId="0" xfId="6" applyFont="1" applyAlignment="1">
      <alignment vertical="center"/>
    </xf>
    <xf numFmtId="0" fontId="32" fillId="6" borderId="14" xfId="6" applyFont="1" applyFill="1" applyBorder="1" applyAlignment="1">
      <alignment vertical="center"/>
    </xf>
    <xf numFmtId="0" fontId="15" fillId="6" borderId="13" xfId="6" applyFont="1" applyFill="1" applyBorder="1" applyAlignment="1">
      <alignment vertical="center"/>
    </xf>
    <xf numFmtId="0" fontId="15"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1" fillId="0" borderId="5" xfId="0" applyFont="1" applyBorder="1"/>
    <xf numFmtId="0" fontId="23" fillId="0" borderId="15" xfId="0" applyFont="1" applyBorder="1" applyAlignment="1">
      <alignment horizontal="left" vertical="center"/>
    </xf>
    <xf numFmtId="0" fontId="23" fillId="0" borderId="29" xfId="0" applyFont="1" applyBorder="1" applyAlignment="1">
      <alignment vertical="center"/>
    </xf>
    <xf numFmtId="0" fontId="23" fillId="0" borderId="33" xfId="0" applyFont="1" applyBorder="1" applyAlignment="1">
      <alignment vertical="center"/>
    </xf>
    <xf numFmtId="37" fontId="23" fillId="6" borderId="26" xfId="0" applyNumberFormat="1" applyFont="1" applyFill="1" applyBorder="1" applyAlignment="1">
      <alignment horizontal="center" vertical="center"/>
    </xf>
    <xf numFmtId="0" fontId="23" fillId="0" borderId="25" xfId="0" applyFont="1" applyBorder="1" applyAlignment="1">
      <alignment vertical="center"/>
    </xf>
    <xf numFmtId="0" fontId="23" fillId="0" borderId="15" xfId="0" applyFont="1" applyBorder="1" applyAlignment="1">
      <alignment vertical="center"/>
    </xf>
    <xf numFmtId="0" fontId="23" fillId="0" borderId="15" xfId="0" applyFont="1" applyBorder="1"/>
    <xf numFmtId="0" fontId="23" fillId="0" borderId="53" xfId="0" applyFont="1" applyBorder="1" applyAlignment="1">
      <alignment vertical="center"/>
    </xf>
    <xf numFmtId="37" fontId="23" fillId="0" borderId="21" xfId="0" applyNumberFormat="1" applyFont="1" applyBorder="1" applyAlignment="1">
      <alignment horizontal="center" vertical="center"/>
    </xf>
    <xf numFmtId="0" fontId="23" fillId="0" borderId="7" xfId="0" applyFont="1" applyBorder="1"/>
    <xf numFmtId="0" fontId="23" fillId="0" borderId="8" xfId="0" applyFont="1" applyBorder="1"/>
    <xf numFmtId="0" fontId="38" fillId="9" borderId="0" xfId="6" applyFont="1" applyFill="1" applyAlignment="1">
      <alignment horizontal="center" vertical="center"/>
    </xf>
    <xf numFmtId="0" fontId="39" fillId="9" borderId="0" xfId="6" applyFont="1" applyFill="1" applyAlignment="1">
      <alignment horizontal="center" vertical="center"/>
    </xf>
    <xf numFmtId="0" fontId="40" fillId="9" borderId="0" xfId="0" applyFont="1" applyFill="1" applyAlignment="1">
      <alignment horizontal="left" vertical="center"/>
    </xf>
    <xf numFmtId="0" fontId="27" fillId="6" borderId="0" xfId="6" applyFont="1" applyFill="1" applyAlignment="1">
      <alignment vertical="center"/>
    </xf>
    <xf numFmtId="3" fontId="42" fillId="6" borderId="0" xfId="6" applyNumberFormat="1" applyFont="1" applyFill="1" applyAlignment="1">
      <alignment vertical="center"/>
    </xf>
    <xf numFmtId="0" fontId="15" fillId="9" borderId="2" xfId="6" applyFont="1" applyFill="1" applyBorder="1" applyAlignment="1">
      <alignment vertical="center"/>
    </xf>
    <xf numFmtId="0" fontId="15" fillId="9" borderId="3" xfId="6" applyFont="1" applyFill="1" applyBorder="1" applyAlignment="1">
      <alignment vertical="center"/>
    </xf>
    <xf numFmtId="0" fontId="15" fillId="9" borderId="4" xfId="6" applyFont="1" applyFill="1" applyBorder="1" applyAlignment="1">
      <alignment vertical="center"/>
    </xf>
    <xf numFmtId="0" fontId="23" fillId="0" borderId="0" xfId="0" applyFont="1"/>
    <xf numFmtId="0" fontId="23" fillId="0" borderId="0" xfId="0" applyFont="1" applyAlignment="1">
      <alignment horizontal="left" vertical="center"/>
    </xf>
    <xf numFmtId="0" fontId="23" fillId="0" borderId="0" xfId="0" applyFont="1" applyAlignment="1">
      <alignment vertical="center"/>
    </xf>
    <xf numFmtId="6" fontId="23" fillId="0" borderId="0" xfId="0" applyNumberFormat="1" applyFont="1"/>
    <xf numFmtId="0" fontId="11" fillId="0" borderId="0" xfId="0" applyFont="1" applyAlignment="1">
      <alignment horizontal="left" vertical="center"/>
    </xf>
    <xf numFmtId="37" fontId="11" fillId="0" borderId="0" xfId="0" applyNumberFormat="1" applyFont="1" applyAlignment="1">
      <alignment vertical="center"/>
    </xf>
    <xf numFmtId="164" fontId="8" fillId="0" borderId="13" xfId="2" applyNumberFormat="1" applyFont="1" applyBorder="1" applyAlignment="1">
      <alignment horizontal="left" vertical="top"/>
    </xf>
    <xf numFmtId="0" fontId="8" fillId="0" borderId="13" xfId="2" applyFont="1" applyBorder="1" applyAlignment="1">
      <alignment horizontal="left" vertical="top"/>
    </xf>
    <xf numFmtId="1" fontId="8" fillId="0" borderId="13" xfId="2" applyNumberFormat="1" applyFont="1" applyBorder="1" applyAlignment="1">
      <alignment horizontal="center" vertical="top"/>
    </xf>
    <xf numFmtId="0" fontId="23" fillId="7" borderId="5" xfId="0" applyFont="1" applyFill="1" applyBorder="1" applyAlignment="1">
      <alignment vertical="center"/>
    </xf>
    <xf numFmtId="37" fontId="23" fillId="7" borderId="0" xfId="0" applyNumberFormat="1" applyFont="1" applyFill="1" applyAlignment="1">
      <alignment horizontal="center" vertical="center"/>
    </xf>
    <xf numFmtId="0" fontId="23" fillId="7" borderId="0" xfId="0" applyFont="1" applyFill="1" applyAlignment="1">
      <alignment horizontal="left" vertical="center"/>
    </xf>
    <xf numFmtId="0" fontId="23" fillId="7" borderId="15" xfId="0" applyFont="1" applyFill="1" applyBorder="1" applyAlignment="1">
      <alignment horizontal="left" vertical="center"/>
    </xf>
    <xf numFmtId="2" fontId="12" fillId="3" borderId="10" xfId="0" applyNumberFormat="1"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3" fillId="0" borderId="7" xfId="9" applyNumberFormat="1" applyFont="1" applyBorder="1"/>
    <xf numFmtId="166" fontId="43" fillId="0" borderId="8" xfId="9" applyNumberFormat="1" applyFont="1" applyBorder="1" applyAlignment="1">
      <alignment horizontal="center"/>
    </xf>
    <xf numFmtId="0" fontId="5" fillId="0" borderId="61" xfId="0" applyFont="1" applyBorder="1" applyAlignment="1">
      <alignment horizontal="left" vertical="center" wrapText="1"/>
    </xf>
    <xf numFmtId="0" fontId="5" fillId="0" borderId="61" xfId="0" applyFont="1" applyBorder="1" applyAlignment="1">
      <alignment horizontal="center" vertical="center" wrapText="1"/>
    </xf>
    <xf numFmtId="0" fontId="5" fillId="0" borderId="61" xfId="0" applyFont="1" applyBorder="1" applyAlignment="1">
      <alignment horizontal="center" vertical="center"/>
    </xf>
    <xf numFmtId="0" fontId="18" fillId="0" borderId="61" xfId="0" applyFont="1" applyBorder="1" applyAlignment="1">
      <alignment horizontal="center" vertical="center"/>
    </xf>
    <xf numFmtId="3" fontId="5" fillId="0" borderId="61" xfId="0" applyNumberFormat="1" applyFont="1" applyBorder="1" applyAlignment="1">
      <alignment horizontal="center" vertical="center"/>
    </xf>
    <xf numFmtId="2" fontId="5" fillId="0" borderId="61" xfId="0" applyNumberFormat="1" applyFont="1" applyBorder="1" applyAlignment="1">
      <alignment horizontal="center" vertical="center"/>
    </xf>
    <xf numFmtId="3" fontId="12" fillId="3" borderId="62" xfId="0" applyNumberFormat="1" applyFont="1" applyFill="1" applyBorder="1" applyAlignment="1">
      <alignment horizontal="center" vertical="center"/>
    </xf>
    <xf numFmtId="3" fontId="12" fillId="3" borderId="61" xfId="0" applyNumberFormat="1" applyFont="1" applyFill="1" applyBorder="1" applyAlignment="1">
      <alignment horizontal="center" vertical="center"/>
    </xf>
    <xf numFmtId="3" fontId="5" fillId="0" borderId="63"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2" fillId="3" borderId="64" xfId="0" applyNumberFormat="1" applyFont="1" applyFill="1" applyBorder="1" applyAlignment="1">
      <alignment horizontal="center" vertical="center"/>
    </xf>
    <xf numFmtId="3" fontId="12" fillId="3" borderId="65" xfId="0" applyNumberFormat="1" applyFont="1" applyFill="1" applyBorder="1" applyAlignment="1">
      <alignment horizontal="center" vertical="center"/>
    </xf>
    <xf numFmtId="2" fontId="12" fillId="3" borderId="65"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3"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4" fillId="0" borderId="0" xfId="6" applyFont="1" applyAlignment="1">
      <alignment vertical="center"/>
    </xf>
    <xf numFmtId="44" fontId="42" fillId="6" borderId="30" xfId="5" applyFont="1" applyFill="1" applyBorder="1" applyAlignment="1">
      <alignment vertical="center"/>
    </xf>
    <xf numFmtId="0" fontId="15" fillId="6" borderId="0" xfId="6" applyFont="1" applyFill="1" applyAlignment="1">
      <alignment vertical="center"/>
    </xf>
    <xf numFmtId="166" fontId="10" fillId="7" borderId="33" xfId="6" applyNumberFormat="1" applyFont="1" applyFill="1" applyBorder="1" applyAlignment="1">
      <alignment vertical="center"/>
    </xf>
    <xf numFmtId="166" fontId="10" fillId="7" borderId="16" xfId="6" applyNumberFormat="1" applyFont="1" applyFill="1" applyBorder="1" applyAlignment="1">
      <alignment vertical="center"/>
    </xf>
    <xf numFmtId="166" fontId="10" fillId="7" borderId="34" xfId="6" applyNumberFormat="1" applyFont="1" applyFill="1" applyBorder="1" applyAlignment="1">
      <alignment vertical="center"/>
    </xf>
    <xf numFmtId="166" fontId="10" fillId="7" borderId="29" xfId="6" applyNumberFormat="1" applyFont="1" applyFill="1" applyBorder="1" applyAlignment="1">
      <alignment vertical="center"/>
    </xf>
    <xf numFmtId="166" fontId="10" fillId="7" borderId="30" xfId="6" applyNumberFormat="1" applyFont="1" applyFill="1" applyBorder="1" applyAlignment="1">
      <alignment vertical="center"/>
    </xf>
    <xf numFmtId="166" fontId="10" fillId="7" borderId="31" xfId="6" applyNumberFormat="1" applyFont="1" applyFill="1" applyBorder="1" applyAlignment="1">
      <alignment vertical="center"/>
    </xf>
    <xf numFmtId="0" fontId="40" fillId="9" borderId="0" xfId="6" applyFont="1" applyFill="1" applyAlignment="1">
      <alignment horizontal="left" vertical="center"/>
    </xf>
    <xf numFmtId="0" fontId="41" fillId="9" borderId="0" xfId="6" applyFont="1" applyFill="1" applyAlignment="1">
      <alignment vertical="center"/>
    </xf>
    <xf numFmtId="0" fontId="45" fillId="9" borderId="0" xfId="6" applyFont="1" applyFill="1" applyAlignment="1">
      <alignment horizontal="left" vertical="center"/>
    </xf>
    <xf numFmtId="0" fontId="2" fillId="0" borderId="32" xfId="6" applyFont="1" applyBorder="1" applyAlignment="1">
      <alignment vertical="center"/>
    </xf>
    <xf numFmtId="49" fontId="24" fillId="0" borderId="20" xfId="6" applyNumberFormat="1" applyFont="1" applyBorder="1" applyAlignment="1">
      <alignment vertical="center"/>
    </xf>
    <xf numFmtId="0" fontId="13" fillId="8" borderId="2" xfId="6" applyFont="1" applyFill="1" applyBorder="1" applyAlignment="1">
      <alignment horizontal="right" vertical="center"/>
    </xf>
    <xf numFmtId="0" fontId="3" fillId="0" borderId="3" xfId="6" applyFont="1" applyBorder="1" applyAlignment="1">
      <alignment horizontal="center" vertical="center"/>
    </xf>
    <xf numFmtId="0" fontId="13" fillId="8" borderId="2" xfId="6" applyFont="1" applyFill="1" applyBorder="1" applyAlignment="1">
      <alignment horizontal="center" vertical="center"/>
    </xf>
    <xf numFmtId="0" fontId="13"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5" fillId="9" borderId="66" xfId="6" applyFont="1" applyFill="1" applyBorder="1" applyAlignment="1">
      <alignment vertical="center"/>
    </xf>
    <xf numFmtId="0" fontId="28" fillId="9" borderId="66" xfId="6" applyFont="1" applyFill="1" applyBorder="1" applyAlignment="1">
      <alignment vertical="center"/>
    </xf>
    <xf numFmtId="0" fontId="15" fillId="9" borderId="13" xfId="6" applyFont="1" applyFill="1" applyBorder="1" applyAlignment="1">
      <alignment vertical="center"/>
    </xf>
    <xf numFmtId="0" fontId="15" fillId="0" borderId="13" xfId="6" applyFont="1" applyBorder="1" applyAlignment="1">
      <alignment vertical="center"/>
    </xf>
    <xf numFmtId="0" fontId="15" fillId="9" borderId="6" xfId="6" applyFont="1" applyFill="1" applyBorder="1" applyAlignment="1">
      <alignment vertical="center"/>
    </xf>
    <xf numFmtId="0" fontId="23" fillId="9" borderId="7" xfId="0" applyFont="1" applyFill="1" applyBorder="1" applyAlignment="1">
      <alignment horizontal="left" vertical="center"/>
    </xf>
    <xf numFmtId="0" fontId="39" fillId="9" borderId="7" xfId="0" applyFont="1" applyFill="1" applyBorder="1" applyAlignment="1">
      <alignment horizontal="center" vertical="center"/>
    </xf>
    <xf numFmtId="0" fontId="23" fillId="9" borderId="8" xfId="0" applyFont="1" applyFill="1" applyBorder="1" applyAlignment="1">
      <alignment horizontal="left" vertical="center"/>
    </xf>
    <xf numFmtId="0" fontId="23" fillId="9" borderId="13" xfId="0" applyFont="1" applyFill="1" applyBorder="1" applyAlignment="1">
      <alignment vertical="center"/>
    </xf>
    <xf numFmtId="37" fontId="23" fillId="9" borderId="13" xfId="0" applyNumberFormat="1" applyFont="1" applyFill="1" applyBorder="1" applyAlignment="1">
      <alignment horizontal="center" vertical="center"/>
    </xf>
    <xf numFmtId="0" fontId="23" fillId="9" borderId="13" xfId="0" applyFont="1" applyFill="1" applyBorder="1"/>
    <xf numFmtId="0" fontId="23" fillId="9" borderId="14" xfId="0" applyFont="1" applyFill="1" applyBorder="1"/>
    <xf numFmtId="0" fontId="23" fillId="9" borderId="7" xfId="0" applyFont="1" applyFill="1" applyBorder="1"/>
    <xf numFmtId="0" fontId="23" fillId="9" borderId="8" xfId="0" applyFont="1" applyFill="1" applyBorder="1"/>
    <xf numFmtId="0" fontId="11" fillId="0" borderId="1"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vertical="center"/>
    </xf>
    <xf numFmtId="0" fontId="46" fillId="0" borderId="0" xfId="6" applyFont="1" applyAlignment="1">
      <alignment vertical="center"/>
    </xf>
    <xf numFmtId="0" fontId="47" fillId="0" borderId="0" xfId="6" applyFont="1" applyAlignment="1">
      <alignment vertical="center"/>
    </xf>
    <xf numFmtId="0" fontId="44" fillId="0" borderId="7" xfId="6" applyFont="1" applyBorder="1" applyAlignment="1">
      <alignment vertical="center"/>
    </xf>
    <xf numFmtId="0" fontId="14" fillId="10" borderId="0" xfId="6" applyFill="1"/>
    <xf numFmtId="0" fontId="15" fillId="9" borderId="67" xfId="6" applyFont="1" applyFill="1" applyBorder="1" applyAlignment="1">
      <alignment vertical="center"/>
    </xf>
    <xf numFmtId="0" fontId="15" fillId="0" borderId="67" xfId="6" applyFont="1" applyBorder="1" applyAlignment="1">
      <alignment vertical="center"/>
    </xf>
    <xf numFmtId="0" fontId="44" fillId="0" borderId="68" xfId="6" applyFont="1" applyBorder="1" applyAlignment="1">
      <alignment vertical="center"/>
    </xf>
    <xf numFmtId="0" fontId="44" fillId="11" borderId="0" xfId="6" applyFont="1" applyFill="1" applyAlignment="1">
      <alignment vertical="center"/>
    </xf>
    <xf numFmtId="0" fontId="27" fillId="0" borderId="0" xfId="6" applyFont="1" applyAlignment="1">
      <alignment horizontal="right" vertical="center"/>
    </xf>
    <xf numFmtId="0" fontId="47" fillId="4" borderId="0" xfId="6" applyFont="1" applyFill="1" applyAlignment="1">
      <alignment vertical="center"/>
    </xf>
    <xf numFmtId="0" fontId="23" fillId="4" borderId="26" xfId="0" applyFont="1" applyFill="1" applyBorder="1" applyAlignment="1">
      <alignment horizontal="center" vertical="center"/>
    </xf>
    <xf numFmtId="37" fontId="23" fillId="4" borderId="26" xfId="0" applyNumberFormat="1" applyFont="1" applyFill="1" applyBorder="1" applyAlignment="1">
      <alignment horizontal="center" vertical="center"/>
    </xf>
    <xf numFmtId="0" fontId="48" fillId="9" borderId="0" xfId="6" applyFont="1" applyFill="1" applyAlignment="1">
      <alignment horizontal="left" vertical="center"/>
    </xf>
    <xf numFmtId="0" fontId="48" fillId="9" borderId="0" xfId="6" applyFont="1" applyFill="1" applyAlignment="1">
      <alignment vertical="center"/>
    </xf>
    <xf numFmtId="0" fontId="48" fillId="9" borderId="67" xfId="6" applyFont="1" applyFill="1" applyBorder="1" applyAlignment="1">
      <alignment vertical="center"/>
    </xf>
    <xf numFmtId="0" fontId="40" fillId="9" borderId="70" xfId="6" applyFont="1" applyFill="1" applyBorder="1" applyAlignment="1">
      <alignment horizontal="left" vertical="center"/>
    </xf>
    <xf numFmtId="0" fontId="15" fillId="9" borderId="70" xfId="6" applyFont="1" applyFill="1" applyBorder="1" applyAlignment="1">
      <alignment vertical="center"/>
    </xf>
    <xf numFmtId="0" fontId="39" fillId="9" borderId="70" xfId="6" applyFont="1" applyFill="1" applyBorder="1" applyAlignment="1">
      <alignment horizontal="center" vertical="center"/>
    </xf>
    <xf numFmtId="0" fontId="41" fillId="9" borderId="70" xfId="6" applyFont="1" applyFill="1" applyBorder="1" applyAlignment="1">
      <alignment vertical="center"/>
    </xf>
    <xf numFmtId="0" fontId="15" fillId="9" borderId="69" xfId="6" applyFont="1" applyFill="1" applyBorder="1" applyAlignment="1">
      <alignment vertical="center"/>
    </xf>
    <xf numFmtId="0" fontId="49" fillId="0" borderId="0" xfId="6" applyFont="1" applyAlignment="1">
      <alignment horizontal="center" vertical="center"/>
    </xf>
    <xf numFmtId="14" fontId="0" fillId="0" borderId="45" xfId="0" applyNumberFormat="1" applyBorder="1" applyAlignment="1">
      <alignment horizontal="left" indent="1"/>
    </xf>
    <xf numFmtId="1" fontId="13" fillId="0" borderId="4" xfId="6" applyNumberFormat="1" applyFont="1" applyBorder="1" applyAlignment="1">
      <alignment horizontal="center" vertical="center"/>
    </xf>
    <xf numFmtId="49" fontId="13" fillId="0" borderId="8" xfId="6" applyNumberFormat="1" applyFont="1" applyBorder="1" applyAlignment="1">
      <alignment horizontal="center" vertical="center"/>
    </xf>
    <xf numFmtId="37" fontId="23" fillId="4" borderId="1" xfId="0" applyNumberFormat="1" applyFont="1" applyFill="1" applyBorder="1" applyAlignment="1">
      <alignment horizontal="center" vertical="center"/>
    </xf>
    <xf numFmtId="0" fontId="27" fillId="8" borderId="22" xfId="6" applyFont="1" applyFill="1" applyBorder="1" applyAlignment="1">
      <alignment horizontal="center" vertical="center" wrapText="1"/>
    </xf>
    <xf numFmtId="3" fontId="50" fillId="0" borderId="0" xfId="0" applyNumberFormat="1" applyFont="1" applyAlignment="1">
      <alignment vertical="center"/>
    </xf>
    <xf numFmtId="37" fontId="50" fillId="0" borderId="0" xfId="0" applyNumberFormat="1" applyFont="1" applyAlignment="1">
      <alignment vertical="center"/>
    </xf>
    <xf numFmtId="0" fontId="17" fillId="6" borderId="3" xfId="0" applyFont="1" applyFill="1" applyBorder="1"/>
    <xf numFmtId="0" fontId="18" fillId="6" borderId="3" xfId="0" applyFont="1" applyFill="1" applyBorder="1" applyAlignment="1">
      <alignment horizontal="right"/>
    </xf>
    <xf numFmtId="0" fontId="17" fillId="6" borderId="3" xfId="0" applyFont="1" applyFill="1" applyBorder="1" applyAlignment="1">
      <alignment horizontal="left"/>
    </xf>
    <xf numFmtId="0" fontId="17" fillId="6" borderId="4" xfId="0" applyFont="1" applyFill="1" applyBorder="1" applyAlignment="1">
      <alignment horizontal="left"/>
    </xf>
    <xf numFmtId="0" fontId="17" fillId="6" borderId="7" xfId="0" applyFont="1" applyFill="1" applyBorder="1"/>
    <xf numFmtId="0" fontId="18" fillId="6" borderId="7" xfId="0" applyFont="1" applyFill="1" applyBorder="1" applyAlignment="1">
      <alignment horizontal="right"/>
    </xf>
    <xf numFmtId="0" fontId="17" fillId="6" borderId="7" xfId="0" applyFont="1" applyFill="1" applyBorder="1" applyAlignment="1">
      <alignment horizontal="center"/>
    </xf>
    <xf numFmtId="14" fontId="17"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14" fontId="17" fillId="6" borderId="14" xfId="0" applyNumberFormat="1" applyFont="1" applyFill="1" applyBorder="1" applyAlignment="1">
      <alignment horizontal="center" vertical="center"/>
    </xf>
    <xf numFmtId="0" fontId="20" fillId="6" borderId="13" xfId="2" quotePrefix="1" applyFont="1" applyFill="1" applyBorder="1" applyAlignment="1">
      <alignment horizontal="center" vertical="center"/>
    </xf>
    <xf numFmtId="0" fontId="5" fillId="6" borderId="3" xfId="0" applyFont="1" applyFill="1" applyBorder="1" applyAlignment="1">
      <alignment vertical="center"/>
    </xf>
    <xf numFmtId="0" fontId="5" fillId="6" borderId="4" xfId="0" applyFont="1" applyFill="1" applyBorder="1" applyAlignment="1">
      <alignment vertical="center"/>
    </xf>
    <xf numFmtId="0" fontId="5" fillId="6" borderId="7" xfId="0" applyFont="1" applyFill="1" applyBorder="1" applyAlignment="1">
      <alignment vertical="center"/>
    </xf>
    <xf numFmtId="0" fontId="5" fillId="6" borderId="8" xfId="0" applyFont="1" applyFill="1" applyBorder="1" applyAlignment="1">
      <alignment vertical="center"/>
    </xf>
    <xf numFmtId="0" fontId="11" fillId="6" borderId="50" xfId="2" applyFont="1" applyFill="1" applyBorder="1" applyAlignment="1">
      <alignment horizontal="center" vertical="center" wrapText="1"/>
    </xf>
    <xf numFmtId="0" fontId="18" fillId="0" borderId="2" xfId="0" applyFont="1" applyBorder="1" applyAlignment="1">
      <alignment horizontal="left" vertical="center"/>
    </xf>
    <xf numFmtId="14" fontId="17" fillId="6" borderId="14" xfId="0" applyNumberFormat="1" applyFont="1" applyFill="1" applyBorder="1" applyAlignment="1">
      <alignment horizontal="left" vertical="center" indent="1"/>
    </xf>
    <xf numFmtId="0" fontId="42" fillId="6" borderId="0" xfId="6" applyFont="1" applyFill="1" applyAlignment="1">
      <alignment vertical="center"/>
    </xf>
    <xf numFmtId="164" fontId="37" fillId="0" borderId="0" xfId="6" applyNumberFormat="1" applyFont="1" applyAlignment="1">
      <alignment vertical="center"/>
    </xf>
    <xf numFmtId="0" fontId="27" fillId="8" borderId="23" xfId="6" applyFont="1" applyFill="1" applyBorder="1" applyAlignment="1">
      <alignment horizontal="center" vertical="center" wrapText="1"/>
    </xf>
    <xf numFmtId="49" fontId="51" fillId="6" borderId="33" xfId="6" applyNumberFormat="1" applyFont="1" applyFill="1" applyBorder="1" applyAlignment="1">
      <alignment vertical="center"/>
    </xf>
    <xf numFmtId="44" fontId="51" fillId="6" borderId="16" xfId="7" applyFont="1" applyFill="1" applyBorder="1" applyAlignment="1">
      <alignment vertical="center"/>
    </xf>
    <xf numFmtId="0" fontId="52" fillId="6" borderId="26" xfId="8" applyFont="1" applyFill="1" applyBorder="1" applyAlignment="1">
      <alignment vertical="center"/>
    </xf>
    <xf numFmtId="0" fontId="32" fillId="6" borderId="0" xfId="6" applyFont="1" applyFill="1" applyAlignment="1">
      <alignment horizontal="right" vertical="center"/>
    </xf>
    <xf numFmtId="0" fontId="36" fillId="6" borderId="0" xfId="8" applyFill="1" applyBorder="1" applyAlignment="1">
      <alignment vertical="center"/>
    </xf>
    <xf numFmtId="0" fontId="53" fillId="0" borderId="0" xfId="6" applyFont="1" applyAlignment="1">
      <alignment horizontal="left" vertical="center" indent="8"/>
    </xf>
    <xf numFmtId="0" fontId="4" fillId="0" borderId="0" xfId="6" applyFont="1" applyAlignment="1">
      <alignment horizontal="left" vertical="center" indent="8"/>
    </xf>
    <xf numFmtId="0" fontId="53" fillId="0" borderId="0" xfId="6" applyFont="1" applyAlignment="1">
      <alignment horizontal="left" vertical="center" wrapText="1" indent="8"/>
    </xf>
    <xf numFmtId="44" fontId="42" fillId="6" borderId="7" xfId="6" applyNumberFormat="1" applyFont="1" applyFill="1" applyBorder="1" applyAlignment="1">
      <alignment vertical="center"/>
    </xf>
    <xf numFmtId="6" fontId="42" fillId="6" borderId="7" xfId="6" applyNumberFormat="1" applyFont="1" applyFill="1" applyBorder="1" applyAlignment="1">
      <alignment vertical="center"/>
    </xf>
    <xf numFmtId="0" fontId="54" fillId="0" borderId="0" xfId="0" applyFont="1"/>
    <xf numFmtId="0" fontId="5" fillId="6" borderId="3" xfId="0" applyFont="1" applyFill="1" applyBorder="1" applyAlignment="1">
      <alignment horizontal="left" vertical="center"/>
    </xf>
    <xf numFmtId="0" fontId="5" fillId="6" borderId="0" xfId="0" applyFont="1" applyFill="1" applyAlignment="1">
      <alignment vertical="center"/>
    </xf>
    <xf numFmtId="0" fontId="5" fillId="6" borderId="7" xfId="0" applyFont="1" applyFill="1" applyBorder="1" applyAlignment="1">
      <alignment horizontal="left" vertical="center"/>
    </xf>
    <xf numFmtId="0" fontId="55" fillId="6" borderId="3" xfId="0" applyFont="1" applyFill="1" applyBorder="1" applyAlignment="1">
      <alignment horizontal="left" vertical="center"/>
    </xf>
    <xf numFmtId="0" fontId="55" fillId="6" borderId="7" xfId="0" applyFont="1" applyFill="1" applyBorder="1" applyAlignment="1">
      <alignment horizontal="left" vertical="center" indent="1"/>
    </xf>
    <xf numFmtId="0" fontId="55" fillId="6" borderId="7" xfId="0" applyFont="1" applyFill="1" applyBorder="1" applyAlignment="1">
      <alignment vertical="center"/>
    </xf>
    <xf numFmtId="0" fontId="57" fillId="0" borderId="71" xfId="0" applyFont="1" applyBorder="1" applyAlignment="1">
      <alignment vertical="center" wrapText="1"/>
    </xf>
    <xf numFmtId="0" fontId="56" fillId="0" borderId="0" xfId="0" applyFont="1"/>
    <xf numFmtId="0" fontId="58" fillId="0" borderId="0" xfId="0" applyFont="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Keegan, Regina - MRP-APHIS" id="{9833E728-4E39-45A2-A3A2-2AB55F4467D2}" userId="S::Regina.Keegan@usda.gov::e73e3d2c-5a6a-4c2d-91c5-4b3be2ff0c2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4-04-23T19:20:59.34" personId="{9833E728-4E39-45A2-A3A2-2AB55F4467D2}" id="{F20A38DE-DD8E-4489-8325-4086FEE7A2DD}">
    <text>Update with appropriate Calendar Year OPM Pay Table. DCB GS step 4 used most of the time, or if ICR is associated with a specific state, then use the closest OPM pay table for the state.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bls.gov/news.release/pdf/ecec.pdf" TargetMode="Externa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bls.gov/oes/current/oes_nat.ht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6"/>
  <sheetViews>
    <sheetView zoomScale="85" zoomScaleNormal="85" zoomScaleSheetLayoutView="100" workbookViewId="0">
      <selection activeCell="H14" sqref="H14"/>
    </sheetView>
  </sheetViews>
  <sheetFormatPr defaultRowHeight="15" x14ac:dyDescent="0.25"/>
  <cols>
    <col min="1" max="1" width="40.7109375" style="132" customWidth="1"/>
    <col min="2" max="2" width="21.7109375" style="132" customWidth="1"/>
    <col min="3" max="4" width="12.7109375" style="149" customWidth="1"/>
    <col min="5" max="8" width="5.7109375" style="132" customWidth="1"/>
    <col min="9" max="12" width="15.7109375" style="133" customWidth="1"/>
  </cols>
  <sheetData>
    <row r="1" spans="1:14" ht="24" customHeight="1" thickBot="1" x14ac:dyDescent="0.3">
      <c r="A1" s="147" t="s">
        <v>49</v>
      </c>
      <c r="B1" s="155" t="s">
        <v>144</v>
      </c>
      <c r="C1" s="41"/>
      <c r="D1" s="41"/>
      <c r="E1" s="41"/>
      <c r="F1" s="41"/>
      <c r="G1" s="41"/>
      <c r="H1" s="41"/>
      <c r="I1" s="41"/>
      <c r="J1" s="42"/>
      <c r="K1" s="148" t="s">
        <v>3</v>
      </c>
      <c r="L1" s="360">
        <v>46195</v>
      </c>
    </row>
    <row r="2" spans="1:14" ht="45" customHeight="1" x14ac:dyDescent="0.25">
      <c r="A2" s="143" t="s">
        <v>27</v>
      </c>
      <c r="B2" s="375" t="s">
        <v>146</v>
      </c>
      <c r="C2" s="376" t="s">
        <v>147</v>
      </c>
      <c r="D2" s="340"/>
      <c r="E2" s="340"/>
      <c r="F2" s="340"/>
      <c r="G2" s="340"/>
      <c r="H2" s="340"/>
      <c r="I2" s="341"/>
      <c r="J2" s="342"/>
      <c r="K2" s="341"/>
      <c r="L2" s="343"/>
      <c r="N2" s="146"/>
    </row>
    <row r="3" spans="1:14" ht="36" customHeight="1" thickBot="1" x14ac:dyDescent="0.3">
      <c r="A3" s="144" t="s">
        <v>83</v>
      </c>
      <c r="B3" s="377" t="s">
        <v>148</v>
      </c>
      <c r="C3" s="356" t="s">
        <v>149</v>
      </c>
      <c r="D3" s="356" t="s">
        <v>150</v>
      </c>
      <c r="E3" s="344"/>
      <c r="F3" s="344"/>
      <c r="G3" s="344"/>
      <c r="H3" s="344"/>
      <c r="I3" s="345"/>
      <c r="J3" s="346"/>
      <c r="K3" s="345"/>
      <c r="L3" s="347"/>
    </row>
    <row r="4" spans="1:14" ht="21" customHeight="1" thickBot="1" x14ac:dyDescent="0.3">
      <c r="A4" s="59" t="s">
        <v>84</v>
      </c>
      <c r="B4" s="60"/>
      <c r="C4" s="61"/>
      <c r="D4" s="61"/>
      <c r="E4" s="62"/>
      <c r="F4" s="62"/>
      <c r="G4" s="62"/>
      <c r="H4" s="62"/>
      <c r="I4" s="62"/>
      <c r="J4" s="63"/>
      <c r="K4" s="64" t="s">
        <v>50</v>
      </c>
      <c r="L4" s="65"/>
      <c r="N4" s="146"/>
    </row>
    <row r="5" spans="1:14" x14ac:dyDescent="0.25">
      <c r="A5" s="44" t="s">
        <v>0</v>
      </c>
      <c r="B5" s="348" t="s">
        <v>145</v>
      </c>
      <c r="C5" s="33"/>
      <c r="D5" s="33"/>
      <c r="E5" s="33"/>
      <c r="F5" s="38"/>
      <c r="G5" s="38"/>
      <c r="H5" s="38"/>
      <c r="I5" s="39"/>
      <c r="J5" s="23"/>
      <c r="K5" s="24" t="s">
        <v>78</v>
      </c>
      <c r="L5" s="25">
        <f>SUMIF(G14:G26,"*X*",I14:I26)</f>
        <v>72</v>
      </c>
      <c r="N5" s="104"/>
    </row>
    <row r="6" spans="1:14" x14ac:dyDescent="0.25">
      <c r="A6" s="43" t="s">
        <v>1</v>
      </c>
      <c r="B6" s="349" t="s">
        <v>162</v>
      </c>
      <c r="C6" s="34"/>
      <c r="D6" s="34"/>
      <c r="E6" s="34"/>
      <c r="F6" s="34"/>
      <c r="G6" s="34"/>
      <c r="H6" s="34"/>
      <c r="I6" s="36"/>
      <c r="J6" s="26"/>
      <c r="K6" s="27" t="s">
        <v>15</v>
      </c>
      <c r="L6" s="28">
        <f>SUM(J14:J26)</f>
        <v>1924</v>
      </c>
    </row>
    <row r="7" spans="1:14" x14ac:dyDescent="0.25">
      <c r="A7" s="43" t="s">
        <v>2</v>
      </c>
      <c r="B7" s="349" t="s">
        <v>163</v>
      </c>
      <c r="C7" s="34"/>
      <c r="D7" s="34"/>
      <c r="E7" s="34"/>
      <c r="F7" s="34"/>
      <c r="G7" s="34"/>
      <c r="H7" s="34"/>
      <c r="I7" s="36"/>
      <c r="J7" s="26"/>
      <c r="K7" s="27" t="s">
        <v>16</v>
      </c>
      <c r="L7" s="350">
        <v>1</v>
      </c>
    </row>
    <row r="8" spans="1:14" x14ac:dyDescent="0.25">
      <c r="A8" s="43" t="s">
        <v>3</v>
      </c>
      <c r="B8" s="56">
        <f>L1</f>
        <v>46195</v>
      </c>
      <c r="C8" s="34"/>
      <c r="D8" s="34"/>
      <c r="E8" s="34"/>
      <c r="F8" s="34"/>
      <c r="G8" s="34"/>
      <c r="H8" s="34"/>
      <c r="I8" s="36"/>
      <c r="J8" s="26"/>
      <c r="K8" s="27" t="s">
        <v>17</v>
      </c>
      <c r="L8" s="29">
        <f>L6/L5</f>
        <v>26.722222222222221</v>
      </c>
    </row>
    <row r="9" spans="1:14" x14ac:dyDescent="0.25">
      <c r="A9" s="43" t="s">
        <v>4</v>
      </c>
      <c r="B9" t="s">
        <v>170</v>
      </c>
      <c r="C9" s="34"/>
      <c r="D9" s="34"/>
      <c r="E9" s="34"/>
      <c r="F9" s="34"/>
      <c r="G9" s="34"/>
      <c r="H9" s="34"/>
      <c r="I9" s="36"/>
      <c r="J9" s="26"/>
      <c r="K9" s="27" t="s">
        <v>18</v>
      </c>
      <c r="L9" s="28">
        <f>SUM(L14:L26)</f>
        <v>962</v>
      </c>
    </row>
    <row r="10" spans="1:14" ht="15.75" x14ac:dyDescent="0.25">
      <c r="A10" s="43" t="s">
        <v>5</v>
      </c>
      <c r="B10" s="383" t="s">
        <v>169</v>
      </c>
      <c r="C10" s="34"/>
      <c r="D10" s="34"/>
      <c r="E10" s="34"/>
      <c r="F10" s="34"/>
      <c r="G10" s="34"/>
      <c r="H10" s="34"/>
      <c r="I10" s="36"/>
      <c r="J10" s="26"/>
      <c r="K10" s="27" t="s">
        <v>19</v>
      </c>
      <c r="L10" s="30">
        <f>L9/L6</f>
        <v>0.5</v>
      </c>
    </row>
    <row r="11" spans="1:14" ht="15.75" thickBot="1" x14ac:dyDescent="0.3">
      <c r="A11" s="45" t="s">
        <v>6</v>
      </c>
      <c r="B11" s="333">
        <f>L1</f>
        <v>46195</v>
      </c>
      <c r="C11" s="35"/>
      <c r="D11" s="35"/>
      <c r="E11" s="35"/>
      <c r="F11" s="35"/>
      <c r="G11" s="35"/>
      <c r="H11" s="35"/>
      <c r="I11" s="40"/>
      <c r="J11" s="31"/>
      <c r="K11" s="32" t="s">
        <v>20</v>
      </c>
      <c r="L11" s="351">
        <v>0.35</v>
      </c>
    </row>
    <row r="12" spans="1:14" ht="21" customHeight="1" thickBot="1" x14ac:dyDescent="0.3">
      <c r="A12" s="66" t="s">
        <v>25</v>
      </c>
      <c r="B12" s="67"/>
      <c r="C12" s="67"/>
      <c r="D12" s="67"/>
      <c r="E12" s="67"/>
      <c r="F12" s="67"/>
      <c r="G12" s="67"/>
      <c r="H12" s="67"/>
      <c r="I12" s="68"/>
      <c r="J12" s="68"/>
      <c r="K12" s="68"/>
      <c r="L12" s="69"/>
    </row>
    <row r="13" spans="1:14" ht="107.25" customHeight="1" thickBot="1" x14ac:dyDescent="0.3">
      <c r="A13" s="7" t="s">
        <v>7</v>
      </c>
      <c r="B13" s="7" t="s">
        <v>8</v>
      </c>
      <c r="C13" s="7" t="s">
        <v>13</v>
      </c>
      <c r="D13" s="7" t="s">
        <v>14</v>
      </c>
      <c r="E13" s="8" t="s">
        <v>9</v>
      </c>
      <c r="F13" s="8" t="s">
        <v>12</v>
      </c>
      <c r="G13" s="8" t="s">
        <v>11</v>
      </c>
      <c r="H13" s="8" t="s">
        <v>10</v>
      </c>
      <c r="I13" s="150" t="s">
        <v>24</v>
      </c>
      <c r="J13" s="7" t="s">
        <v>21</v>
      </c>
      <c r="K13" s="150" t="s">
        <v>22</v>
      </c>
      <c r="L13" s="7" t="s">
        <v>23</v>
      </c>
      <c r="M13" s="2"/>
    </row>
    <row r="14" spans="1:14" ht="39.950000000000003" customHeight="1" x14ac:dyDescent="0.25">
      <c r="A14" s="70" t="s">
        <v>151</v>
      </c>
      <c r="B14" s="71" t="s">
        <v>152</v>
      </c>
      <c r="C14" s="5" t="s">
        <v>153</v>
      </c>
      <c r="D14" s="5" t="s">
        <v>164</v>
      </c>
      <c r="E14" s="5" t="s">
        <v>165</v>
      </c>
      <c r="F14" s="5" t="s">
        <v>154</v>
      </c>
      <c r="G14" s="237" t="s">
        <v>155</v>
      </c>
      <c r="H14" s="5" t="s">
        <v>156</v>
      </c>
      <c r="I14" s="6">
        <v>72</v>
      </c>
      <c r="J14" s="6">
        <v>1924</v>
      </c>
      <c r="K14" s="92">
        <v>0.5</v>
      </c>
      <c r="L14" s="6">
        <f>ROUNDUP(J14*K14,0)</f>
        <v>962</v>
      </c>
    </row>
    <row r="15" spans="1:14" ht="39.950000000000003" customHeight="1" x14ac:dyDescent="0.25">
      <c r="A15" s="70"/>
      <c r="B15" s="73"/>
      <c r="C15" s="73"/>
      <c r="D15" s="5"/>
      <c r="E15" s="3"/>
      <c r="F15" s="3"/>
      <c r="G15" s="238"/>
      <c r="H15" s="3"/>
      <c r="I15" s="4"/>
      <c r="J15" s="4"/>
      <c r="K15" s="93"/>
      <c r="L15" s="6">
        <f t="shared" ref="L15:L20" si="0">ROUNDUP(J15*K15,0)</f>
        <v>0</v>
      </c>
    </row>
    <row r="16" spans="1:14" ht="39.950000000000003" customHeight="1" x14ac:dyDescent="0.25">
      <c r="A16" s="70"/>
      <c r="B16" s="73"/>
      <c r="C16" s="73"/>
      <c r="D16" s="5"/>
      <c r="E16" s="3"/>
      <c r="F16" s="3"/>
      <c r="G16" s="238"/>
      <c r="H16" s="3"/>
      <c r="I16" s="4"/>
      <c r="J16" s="4"/>
      <c r="K16" s="93"/>
      <c r="L16" s="6">
        <f t="shared" si="0"/>
        <v>0</v>
      </c>
    </row>
    <row r="17" spans="1:12" ht="39.950000000000003" customHeight="1" x14ac:dyDescent="0.25">
      <c r="A17" s="72"/>
      <c r="B17" s="73"/>
      <c r="C17" s="73"/>
      <c r="D17" s="5"/>
      <c r="E17" s="3"/>
      <c r="F17" s="3"/>
      <c r="G17" s="238"/>
      <c r="H17" s="3"/>
      <c r="I17" s="4"/>
      <c r="J17" s="4"/>
      <c r="K17" s="93"/>
      <c r="L17" s="6">
        <f t="shared" si="0"/>
        <v>0</v>
      </c>
    </row>
    <row r="18" spans="1:12" ht="39.950000000000003" customHeight="1" x14ac:dyDescent="0.25">
      <c r="A18" s="72"/>
      <c r="B18" s="73"/>
      <c r="C18" s="73"/>
      <c r="D18" s="5"/>
      <c r="E18" s="3"/>
      <c r="F18" s="3"/>
      <c r="G18" s="238"/>
      <c r="H18" s="3"/>
      <c r="I18" s="4"/>
      <c r="J18" s="4"/>
      <c r="K18" s="93"/>
      <c r="L18" s="6">
        <f t="shared" si="0"/>
        <v>0</v>
      </c>
    </row>
    <row r="19" spans="1:12" ht="39.950000000000003" customHeight="1" x14ac:dyDescent="0.25">
      <c r="A19" s="72"/>
      <c r="B19" s="73"/>
      <c r="C19" s="73"/>
      <c r="D19" s="5"/>
      <c r="E19" s="3"/>
      <c r="F19" s="3"/>
      <c r="G19" s="238"/>
      <c r="H19" s="3"/>
      <c r="I19" s="4"/>
      <c r="J19" s="4"/>
      <c r="K19" s="93"/>
      <c r="L19" s="6">
        <f t="shared" si="0"/>
        <v>0</v>
      </c>
    </row>
    <row r="20" spans="1:12" ht="39.950000000000003" customHeight="1" x14ac:dyDescent="0.25">
      <c r="A20" s="72"/>
      <c r="B20" s="73"/>
      <c r="C20" s="73"/>
      <c r="D20" s="5"/>
      <c r="E20" s="3"/>
      <c r="F20" s="3"/>
      <c r="G20" s="238"/>
      <c r="H20" s="3"/>
      <c r="I20" s="4"/>
      <c r="J20" s="4"/>
      <c r="K20" s="93"/>
      <c r="L20" s="6">
        <f t="shared" si="0"/>
        <v>0</v>
      </c>
    </row>
    <row r="21" spans="1:12" ht="39.950000000000003" customHeight="1" x14ac:dyDescent="0.25">
      <c r="A21" s="72"/>
      <c r="B21" s="73"/>
      <c r="C21" s="73"/>
      <c r="D21" s="5"/>
      <c r="E21" s="3"/>
      <c r="F21" s="3"/>
      <c r="G21" s="238"/>
      <c r="H21" s="3"/>
      <c r="I21" s="4"/>
      <c r="J21" s="4"/>
      <c r="K21" s="93"/>
      <c r="L21" s="6">
        <f t="shared" ref="L21:L26" si="1">ROUNDUP(J21*K21,0)</f>
        <v>0</v>
      </c>
    </row>
    <row r="22" spans="1:12" ht="39.950000000000003" customHeight="1" x14ac:dyDescent="0.25">
      <c r="A22" s="72"/>
      <c r="B22" s="73"/>
      <c r="C22" s="73"/>
      <c r="D22" s="5"/>
      <c r="E22" s="3"/>
      <c r="F22" s="3"/>
      <c r="G22" s="238"/>
      <c r="H22" s="3"/>
      <c r="I22" s="4"/>
      <c r="J22" s="4"/>
      <c r="K22" s="93"/>
      <c r="L22" s="6">
        <f t="shared" si="1"/>
        <v>0</v>
      </c>
    </row>
    <row r="23" spans="1:12" ht="39.950000000000003" customHeight="1" x14ac:dyDescent="0.25">
      <c r="A23" s="72"/>
      <c r="B23" s="73"/>
      <c r="C23" s="73"/>
      <c r="D23" s="5"/>
      <c r="E23" s="3"/>
      <c r="F23" s="3"/>
      <c r="G23" s="238"/>
      <c r="H23" s="3"/>
      <c r="I23" s="4"/>
      <c r="J23" s="4"/>
      <c r="K23" s="93"/>
      <c r="L23" s="6">
        <f t="shared" si="1"/>
        <v>0</v>
      </c>
    </row>
    <row r="24" spans="1:12" ht="39.950000000000003" customHeight="1" x14ac:dyDescent="0.25">
      <c r="A24" s="72"/>
      <c r="B24" s="73"/>
      <c r="C24" s="73"/>
      <c r="D24" s="5"/>
      <c r="E24" s="3"/>
      <c r="F24" s="3"/>
      <c r="G24" s="238"/>
      <c r="H24" s="3"/>
      <c r="I24" s="4"/>
      <c r="J24" s="4"/>
      <c r="K24" s="93"/>
      <c r="L24" s="6">
        <f t="shared" si="1"/>
        <v>0</v>
      </c>
    </row>
    <row r="25" spans="1:12" ht="39.950000000000003" customHeight="1" x14ac:dyDescent="0.25">
      <c r="A25" s="72"/>
      <c r="B25" s="73"/>
      <c r="C25" s="73"/>
      <c r="D25" s="5"/>
      <c r="E25" s="3"/>
      <c r="F25" s="3"/>
      <c r="G25" s="238"/>
      <c r="H25" s="3"/>
      <c r="I25" s="4"/>
      <c r="J25" s="4"/>
      <c r="K25" s="93"/>
      <c r="L25" s="6">
        <f t="shared" si="1"/>
        <v>0</v>
      </c>
    </row>
    <row r="26" spans="1:12" ht="39.950000000000003" customHeight="1" x14ac:dyDescent="0.25">
      <c r="A26" s="72"/>
      <c r="B26" s="73"/>
      <c r="C26" s="73"/>
      <c r="D26" s="5"/>
      <c r="E26" s="3"/>
      <c r="F26" s="3"/>
      <c r="G26" s="238"/>
      <c r="H26" s="3"/>
      <c r="I26" s="4"/>
      <c r="J26" s="4"/>
      <c r="K26" s="93"/>
      <c r="L26" s="6">
        <f t="shared" si="1"/>
        <v>0</v>
      </c>
    </row>
    <row r="27" spans="1:12" ht="39.950000000000003" customHeight="1" x14ac:dyDescent="0.25">
      <c r="A27" s="72"/>
      <c r="B27" s="73"/>
      <c r="C27" s="73"/>
      <c r="D27" s="5"/>
      <c r="E27" s="3"/>
      <c r="F27" s="3"/>
      <c r="G27" s="238"/>
      <c r="H27" s="3"/>
      <c r="I27" s="4"/>
      <c r="J27" s="4"/>
      <c r="K27" s="93"/>
      <c r="L27" s="6">
        <f t="shared" ref="L27:L46" si="2">ROUNDUP(J27*K27,0)</f>
        <v>0</v>
      </c>
    </row>
    <row r="28" spans="1:12" ht="39.950000000000003" customHeight="1" x14ac:dyDescent="0.25">
      <c r="A28" s="72"/>
      <c r="B28" s="73"/>
      <c r="C28" s="73"/>
      <c r="D28" s="5"/>
      <c r="E28" s="3"/>
      <c r="F28" s="3"/>
      <c r="G28" s="238"/>
      <c r="H28" s="3"/>
      <c r="I28" s="4"/>
      <c r="J28" s="4"/>
      <c r="K28" s="93"/>
      <c r="L28" s="6">
        <f t="shared" si="2"/>
        <v>0</v>
      </c>
    </row>
    <row r="29" spans="1:12" ht="39.950000000000003" customHeight="1" x14ac:dyDescent="0.25">
      <c r="A29" s="72"/>
      <c r="B29" s="73"/>
      <c r="C29" s="73"/>
      <c r="D29" s="5"/>
      <c r="E29" s="3"/>
      <c r="F29" s="3"/>
      <c r="G29" s="238"/>
      <c r="H29" s="3"/>
      <c r="I29" s="4"/>
      <c r="J29" s="4"/>
      <c r="K29" s="93"/>
      <c r="L29" s="6">
        <f t="shared" si="2"/>
        <v>0</v>
      </c>
    </row>
    <row r="30" spans="1:12" ht="39.950000000000003" customHeight="1" x14ac:dyDescent="0.25">
      <c r="A30" s="72"/>
      <c r="B30" s="73"/>
      <c r="C30" s="73"/>
      <c r="D30" s="5"/>
      <c r="E30" s="3"/>
      <c r="F30" s="3"/>
      <c r="G30" s="238"/>
      <c r="H30" s="3"/>
      <c r="I30" s="4"/>
      <c r="J30" s="4"/>
      <c r="K30" s="93"/>
      <c r="L30" s="6">
        <f t="shared" si="2"/>
        <v>0</v>
      </c>
    </row>
    <row r="31" spans="1:12" ht="39.950000000000003" customHeight="1" x14ac:dyDescent="0.25">
      <c r="A31" s="72"/>
      <c r="B31" s="73"/>
      <c r="C31" s="73"/>
      <c r="D31" s="5"/>
      <c r="E31" s="3"/>
      <c r="F31" s="3"/>
      <c r="G31" s="238"/>
      <c r="H31" s="3"/>
      <c r="I31" s="4"/>
      <c r="J31" s="4"/>
      <c r="K31" s="93"/>
      <c r="L31" s="6">
        <f t="shared" si="2"/>
        <v>0</v>
      </c>
    </row>
    <row r="32" spans="1:12" ht="39.950000000000003" customHeight="1" x14ac:dyDescent="0.25">
      <c r="A32" s="72"/>
      <c r="B32" s="73"/>
      <c r="C32" s="73"/>
      <c r="D32" s="5"/>
      <c r="E32" s="3"/>
      <c r="F32" s="3"/>
      <c r="G32" s="238"/>
      <c r="H32" s="3"/>
      <c r="I32" s="4"/>
      <c r="J32" s="4"/>
      <c r="K32" s="93"/>
      <c r="L32" s="6">
        <f t="shared" si="2"/>
        <v>0</v>
      </c>
    </row>
    <row r="33" spans="1:12" ht="39.950000000000003" customHeight="1" x14ac:dyDescent="0.25">
      <c r="A33" s="72"/>
      <c r="B33" s="73"/>
      <c r="C33" s="73"/>
      <c r="D33" s="5"/>
      <c r="E33" s="3"/>
      <c r="F33" s="3"/>
      <c r="G33" s="238"/>
      <c r="H33" s="3"/>
      <c r="I33" s="4"/>
      <c r="J33" s="4"/>
      <c r="K33" s="93"/>
      <c r="L33" s="6">
        <f t="shared" si="2"/>
        <v>0</v>
      </c>
    </row>
    <row r="34" spans="1:12" ht="39.950000000000003" customHeight="1" x14ac:dyDescent="0.25">
      <c r="A34" s="72"/>
      <c r="B34" s="73"/>
      <c r="C34" s="73"/>
      <c r="D34" s="5"/>
      <c r="E34" s="3"/>
      <c r="F34" s="3"/>
      <c r="G34" s="238"/>
      <c r="H34" s="3"/>
      <c r="I34" s="4"/>
      <c r="J34" s="4"/>
      <c r="K34" s="93"/>
      <c r="L34" s="6">
        <f t="shared" si="2"/>
        <v>0</v>
      </c>
    </row>
    <row r="35" spans="1:12" ht="39.950000000000003" customHeight="1" x14ac:dyDescent="0.25">
      <c r="A35" s="72"/>
      <c r="B35" s="73"/>
      <c r="C35" s="73"/>
      <c r="D35" s="5"/>
      <c r="E35" s="3"/>
      <c r="F35" s="3"/>
      <c r="G35" s="238"/>
      <c r="H35" s="3"/>
      <c r="I35" s="4"/>
      <c r="J35" s="4"/>
      <c r="K35" s="93"/>
      <c r="L35" s="6">
        <f t="shared" si="2"/>
        <v>0</v>
      </c>
    </row>
    <row r="36" spans="1:12" ht="39.950000000000003" customHeight="1" x14ac:dyDescent="0.25">
      <c r="A36" s="72"/>
      <c r="B36" s="73"/>
      <c r="C36" s="73"/>
      <c r="D36" s="5"/>
      <c r="E36" s="3"/>
      <c r="F36" s="3"/>
      <c r="G36" s="238"/>
      <c r="H36" s="3"/>
      <c r="I36" s="4"/>
      <c r="J36" s="4"/>
      <c r="K36" s="93"/>
      <c r="L36" s="6">
        <f t="shared" si="2"/>
        <v>0</v>
      </c>
    </row>
    <row r="37" spans="1:12" ht="39.950000000000003" customHeight="1" x14ac:dyDescent="0.25">
      <c r="A37" s="72"/>
      <c r="B37" s="73"/>
      <c r="C37" s="73"/>
      <c r="D37" s="5"/>
      <c r="E37" s="3"/>
      <c r="F37" s="3"/>
      <c r="G37" s="238"/>
      <c r="H37" s="3"/>
      <c r="I37" s="4"/>
      <c r="J37" s="4"/>
      <c r="K37" s="93"/>
      <c r="L37" s="6">
        <f t="shared" si="2"/>
        <v>0</v>
      </c>
    </row>
    <row r="38" spans="1:12" ht="39.950000000000003" customHeight="1" x14ac:dyDescent="0.25">
      <c r="A38" s="72"/>
      <c r="B38" s="73"/>
      <c r="C38" s="73"/>
      <c r="D38" s="5"/>
      <c r="E38" s="3"/>
      <c r="F38" s="3"/>
      <c r="G38" s="238"/>
      <c r="H38" s="3"/>
      <c r="I38" s="4"/>
      <c r="J38" s="4"/>
      <c r="K38" s="93"/>
      <c r="L38" s="6">
        <f t="shared" si="2"/>
        <v>0</v>
      </c>
    </row>
    <row r="39" spans="1:12" ht="39.950000000000003" customHeight="1" x14ac:dyDescent="0.25">
      <c r="A39" s="72"/>
      <c r="B39" s="73"/>
      <c r="C39" s="73"/>
      <c r="D39" s="5"/>
      <c r="E39" s="3"/>
      <c r="F39" s="3"/>
      <c r="G39" s="238"/>
      <c r="H39" s="3"/>
      <c r="I39" s="4"/>
      <c r="J39" s="4"/>
      <c r="K39" s="93"/>
      <c r="L39" s="6">
        <f t="shared" si="2"/>
        <v>0</v>
      </c>
    </row>
    <row r="40" spans="1:12" ht="39.950000000000003" customHeight="1" x14ac:dyDescent="0.25">
      <c r="A40" s="72"/>
      <c r="B40" s="73"/>
      <c r="C40" s="73"/>
      <c r="D40" s="5"/>
      <c r="E40" s="3"/>
      <c r="F40" s="3"/>
      <c r="G40" s="238"/>
      <c r="H40" s="3"/>
      <c r="I40" s="4"/>
      <c r="J40" s="4"/>
      <c r="K40" s="93"/>
      <c r="L40" s="6">
        <f t="shared" si="2"/>
        <v>0</v>
      </c>
    </row>
    <row r="41" spans="1:12" ht="39.950000000000003" customHeight="1" x14ac:dyDescent="0.25">
      <c r="A41" s="72"/>
      <c r="B41" s="73"/>
      <c r="C41" s="73"/>
      <c r="D41" s="5"/>
      <c r="E41" s="3"/>
      <c r="F41" s="3"/>
      <c r="G41" s="238"/>
      <c r="H41" s="3"/>
      <c r="I41" s="4"/>
      <c r="J41" s="4"/>
      <c r="K41" s="93"/>
      <c r="L41" s="6">
        <f t="shared" si="2"/>
        <v>0</v>
      </c>
    </row>
    <row r="42" spans="1:12" ht="39.950000000000003" customHeight="1" x14ac:dyDescent="0.25">
      <c r="A42" s="72"/>
      <c r="B42" s="73"/>
      <c r="C42" s="73"/>
      <c r="D42" s="5"/>
      <c r="E42" s="3"/>
      <c r="F42" s="3"/>
      <c r="G42" s="238"/>
      <c r="H42" s="3"/>
      <c r="I42" s="4"/>
      <c r="J42" s="4"/>
      <c r="K42" s="93"/>
      <c r="L42" s="6">
        <f t="shared" si="2"/>
        <v>0</v>
      </c>
    </row>
    <row r="43" spans="1:12" ht="39.950000000000003" customHeight="1" x14ac:dyDescent="0.25">
      <c r="A43" s="72"/>
      <c r="B43" s="73"/>
      <c r="C43" s="73"/>
      <c r="D43" s="5"/>
      <c r="E43" s="3"/>
      <c r="F43" s="3"/>
      <c r="G43" s="238"/>
      <c r="H43" s="3"/>
      <c r="I43" s="4"/>
      <c r="J43" s="4"/>
      <c r="K43" s="93"/>
      <c r="L43" s="6">
        <f t="shared" si="2"/>
        <v>0</v>
      </c>
    </row>
    <row r="44" spans="1:12" ht="39.950000000000003" customHeight="1" x14ac:dyDescent="0.25">
      <c r="A44" s="72"/>
      <c r="B44" s="73"/>
      <c r="C44" s="73"/>
      <c r="D44" s="5"/>
      <c r="E44" s="3"/>
      <c r="F44" s="3"/>
      <c r="G44" s="238"/>
      <c r="H44" s="3"/>
      <c r="I44" s="4"/>
      <c r="J44" s="4"/>
      <c r="K44" s="93"/>
      <c r="L44" s="6">
        <f t="shared" si="2"/>
        <v>0</v>
      </c>
    </row>
    <row r="45" spans="1:12" ht="39.950000000000003" customHeight="1" x14ac:dyDescent="0.25">
      <c r="A45" s="72"/>
      <c r="B45" s="73"/>
      <c r="C45" s="73"/>
      <c r="D45" s="5"/>
      <c r="E45" s="3"/>
      <c r="F45" s="3"/>
      <c r="G45" s="238"/>
      <c r="H45" s="3"/>
      <c r="I45" s="4"/>
      <c r="J45" s="4"/>
      <c r="K45" s="93"/>
      <c r="L45" s="6">
        <f t="shared" si="2"/>
        <v>0</v>
      </c>
    </row>
    <row r="46" spans="1:12" ht="39.950000000000003" customHeight="1" x14ac:dyDescent="0.25">
      <c r="A46" s="72"/>
      <c r="B46" s="73"/>
      <c r="C46" s="73"/>
      <c r="D46" s="5"/>
      <c r="E46" s="3"/>
      <c r="F46" s="3"/>
      <c r="G46" s="238"/>
      <c r="H46" s="3"/>
      <c r="I46" s="4"/>
      <c r="J46" s="4"/>
      <c r="K46" s="93"/>
      <c r="L46" s="6">
        <f t="shared" si="2"/>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2DDC-85C3-4333-BC08-8D9E3797C794}">
  <dimension ref="A1:I86"/>
  <sheetViews>
    <sheetView topLeftCell="A4" zoomScaleNormal="100" zoomScaleSheetLayoutView="100" workbookViewId="0">
      <selection activeCell="A7" sqref="A7"/>
    </sheetView>
  </sheetViews>
  <sheetFormatPr defaultColWidth="9.140625" defaultRowHeight="8.25" x14ac:dyDescent="0.25"/>
  <cols>
    <col min="1" max="1" width="52.28515625" style="11" bestFit="1" customWidth="1"/>
    <col min="2" max="2" width="13.7109375" style="11" customWidth="1"/>
    <col min="3" max="3" width="14.5703125" style="12" customWidth="1"/>
    <col min="4" max="4" width="13" style="11" customWidth="1"/>
    <col min="5" max="5" width="6.5703125" style="13" customWidth="1"/>
    <col min="6" max="6" width="9.7109375" style="14" customWidth="1"/>
    <col min="7" max="7" width="15.7109375" style="11" customWidth="1"/>
    <col min="8" max="16384" width="9.140625" style="11"/>
  </cols>
  <sheetData>
    <row r="1" spans="1:9" ht="24" customHeight="1" thickBot="1" x14ac:dyDescent="0.3">
      <c r="A1" s="147" t="s">
        <v>49</v>
      </c>
      <c r="B1" s="353" t="s">
        <v>144</v>
      </c>
      <c r="C1" s="229"/>
      <c r="D1" s="230"/>
      <c r="E1" s="231"/>
      <c r="F1" s="148" t="s">
        <v>3</v>
      </c>
      <c r="G1" s="352">
        <v>45925</v>
      </c>
    </row>
    <row r="2" spans="1:9" ht="24.95" customHeight="1" x14ac:dyDescent="0.25">
      <c r="A2" s="156" t="s">
        <v>27</v>
      </c>
      <c r="B2" s="378" t="s">
        <v>157</v>
      </c>
      <c r="C2" s="340"/>
      <c r="D2" s="354"/>
      <c r="E2" s="354"/>
      <c r="F2" s="354"/>
      <c r="G2" s="355"/>
      <c r="I2" s="146"/>
    </row>
    <row r="3" spans="1:9" ht="24.95" customHeight="1" thickBot="1" x14ac:dyDescent="0.25">
      <c r="A3" s="161" t="s">
        <v>60</v>
      </c>
      <c r="B3" s="379" t="s">
        <v>158</v>
      </c>
      <c r="C3" s="380" t="s">
        <v>159</v>
      </c>
      <c r="D3" s="356"/>
      <c r="E3" s="356"/>
      <c r="F3" s="356"/>
      <c r="G3" s="357"/>
    </row>
    <row r="4" spans="1:9" s="9" customFormat="1" ht="75.75" customHeight="1" thickBot="1" x14ac:dyDescent="0.3">
      <c r="A4" s="79"/>
      <c r="B4" s="80" t="s">
        <v>75</v>
      </c>
      <c r="C4" s="81" t="s">
        <v>51</v>
      </c>
      <c r="D4" s="80" t="s">
        <v>76</v>
      </c>
      <c r="E4" s="82"/>
      <c r="F4" s="83"/>
      <c r="G4" s="139" t="s">
        <v>57</v>
      </c>
    </row>
    <row r="5" spans="1:9" s="9" customFormat="1" ht="22.5" customHeight="1" thickBot="1" x14ac:dyDescent="0.25">
      <c r="A5" s="166" t="s">
        <v>26</v>
      </c>
      <c r="B5" s="358" t="s">
        <v>160</v>
      </c>
      <c r="C5" s="165">
        <v>0.61299999999999999</v>
      </c>
      <c r="D5" s="164">
        <v>0.13900000000000001</v>
      </c>
      <c r="E5" s="90"/>
      <c r="F5" s="91"/>
      <c r="G5" s="170">
        <f>SUM(G7:G13)</f>
        <v>101563.65023999999</v>
      </c>
      <c r="I5" s="146"/>
    </row>
    <row r="6" spans="1:9" s="9" customFormat="1" ht="57.75" customHeight="1" thickBot="1" x14ac:dyDescent="0.3">
      <c r="A6" s="84" t="s">
        <v>58</v>
      </c>
      <c r="B6" s="85" t="s">
        <v>52</v>
      </c>
      <c r="C6" s="86" t="s">
        <v>56</v>
      </c>
      <c r="D6" s="85" t="s">
        <v>53</v>
      </c>
      <c r="E6" s="87" t="s">
        <v>54</v>
      </c>
      <c r="F6" s="88" t="s">
        <v>59</v>
      </c>
      <c r="G6" s="89" t="s">
        <v>55</v>
      </c>
    </row>
    <row r="7" spans="1:9" s="10" customFormat="1" ht="39.950000000000003" customHeight="1" x14ac:dyDescent="0.25">
      <c r="A7" s="157" t="s">
        <v>151</v>
      </c>
      <c r="B7" s="74">
        <v>1924</v>
      </c>
      <c r="C7" s="75">
        <v>1</v>
      </c>
      <c r="D7" s="76">
        <f>ROUNDUP(B7*C7,0)</f>
        <v>1924</v>
      </c>
      <c r="E7" s="77" t="s">
        <v>161</v>
      </c>
      <c r="F7" s="78">
        <v>30.13</v>
      </c>
      <c r="G7" s="162">
        <f>(D7*F7)*(1+$C$5+$D$5)</f>
        <v>101563.65023999999</v>
      </c>
    </row>
    <row r="8" spans="1:9" s="10" customFormat="1" ht="39.950000000000003" customHeight="1" x14ac:dyDescent="0.25">
      <c r="A8" s="157"/>
      <c r="B8" s="17"/>
      <c r="C8" s="16"/>
      <c r="D8" s="18">
        <f t="shared" ref="D8:D13" si="0">ROUNDUP(B8*C8,0)</f>
        <v>0</v>
      </c>
      <c r="E8" s="15"/>
      <c r="F8" s="37"/>
      <c r="G8" s="163">
        <f t="shared" ref="G8:G11" si="1">(D8*F8)*(1+$C$5+$D$5)</f>
        <v>0</v>
      </c>
    </row>
    <row r="9" spans="1:9" s="10" customFormat="1" ht="39.950000000000003" customHeight="1" x14ac:dyDescent="0.25">
      <c r="A9" s="157"/>
      <c r="B9" s="17"/>
      <c r="C9" s="16"/>
      <c r="D9" s="18">
        <f t="shared" si="0"/>
        <v>0</v>
      </c>
      <c r="E9" s="15"/>
      <c r="F9" s="37"/>
      <c r="G9" s="163">
        <f t="shared" si="1"/>
        <v>0</v>
      </c>
    </row>
    <row r="10" spans="1:9" s="10" customFormat="1" ht="39.950000000000003" customHeight="1" x14ac:dyDescent="0.25">
      <c r="A10" s="158"/>
      <c r="B10" s="17"/>
      <c r="C10" s="16"/>
      <c r="D10" s="18">
        <f t="shared" si="0"/>
        <v>0</v>
      </c>
      <c r="E10" s="15"/>
      <c r="F10" s="37"/>
      <c r="G10" s="163">
        <f t="shared" si="1"/>
        <v>0</v>
      </c>
    </row>
    <row r="11" spans="1:9" s="10" customFormat="1" ht="39.950000000000003" customHeight="1" x14ac:dyDescent="0.25">
      <c r="A11" s="158"/>
      <c r="B11" s="17"/>
      <c r="C11" s="16"/>
      <c r="D11" s="18">
        <f t="shared" si="0"/>
        <v>0</v>
      </c>
      <c r="E11" s="15"/>
      <c r="F11" s="37"/>
      <c r="G11" s="163">
        <f t="shared" si="1"/>
        <v>0</v>
      </c>
    </row>
    <row r="12" spans="1:9" ht="39.950000000000003" customHeight="1" x14ac:dyDescent="0.25">
      <c r="A12" s="158"/>
      <c r="B12" s="17"/>
      <c r="C12" s="16"/>
      <c r="D12" s="18">
        <f t="shared" si="0"/>
        <v>0</v>
      </c>
      <c r="E12" s="15"/>
      <c r="F12" s="37"/>
      <c r="G12" s="163">
        <f t="shared" ref="G12:G13" si="2">(D12*F12)*(1+$C$5+$D$5)</f>
        <v>0</v>
      </c>
    </row>
    <row r="13" spans="1:9" ht="39.950000000000003" customHeight="1" x14ac:dyDescent="0.25">
      <c r="A13" s="158"/>
      <c r="B13" s="17"/>
      <c r="C13" s="16"/>
      <c r="D13" s="18">
        <f t="shared" si="0"/>
        <v>0</v>
      </c>
      <c r="E13" s="15"/>
      <c r="F13" s="37"/>
      <c r="G13" s="163">
        <f t="shared" si="2"/>
        <v>0</v>
      </c>
    </row>
    <row r="14" spans="1:9" ht="39.950000000000003" customHeight="1" x14ac:dyDescent="0.25">
      <c r="A14" s="158"/>
      <c r="B14" s="17"/>
      <c r="C14" s="16"/>
      <c r="D14" s="18">
        <f t="shared" ref="D14:D30" si="3">ROUNDUP(B14*C14,0)</f>
        <v>0</v>
      </c>
      <c r="E14" s="15"/>
      <c r="F14" s="37"/>
      <c r="G14" s="163">
        <f t="shared" ref="G14:G30" si="4">(D14*F14)*(1+$C$5+$D$5)</f>
        <v>0</v>
      </c>
    </row>
    <row r="15" spans="1:9" ht="39.950000000000003" customHeight="1" x14ac:dyDescent="0.25">
      <c r="A15" s="158"/>
      <c r="B15" s="17"/>
      <c r="C15" s="16"/>
      <c r="D15" s="18">
        <f t="shared" si="3"/>
        <v>0</v>
      </c>
      <c r="E15" s="15"/>
      <c r="F15" s="37"/>
      <c r="G15" s="163">
        <f t="shared" si="4"/>
        <v>0</v>
      </c>
    </row>
    <row r="16" spans="1:9" ht="39.950000000000003" customHeight="1" x14ac:dyDescent="0.25">
      <c r="A16" s="158"/>
      <c r="B16" s="17"/>
      <c r="C16" s="16"/>
      <c r="D16" s="18">
        <f t="shared" si="3"/>
        <v>0</v>
      </c>
      <c r="E16" s="15"/>
      <c r="F16" s="37"/>
      <c r="G16" s="163">
        <f t="shared" si="4"/>
        <v>0</v>
      </c>
    </row>
    <row r="17" spans="1:7" ht="39.950000000000003" customHeight="1" x14ac:dyDescent="0.25">
      <c r="A17" s="158"/>
      <c r="B17" s="17"/>
      <c r="C17" s="16"/>
      <c r="D17" s="18">
        <f t="shared" si="3"/>
        <v>0</v>
      </c>
      <c r="E17" s="15"/>
      <c r="F17" s="37"/>
      <c r="G17" s="163">
        <f t="shared" si="4"/>
        <v>0</v>
      </c>
    </row>
    <row r="18" spans="1:7" ht="39.950000000000003" customHeight="1" x14ac:dyDescent="0.25">
      <c r="A18" s="158"/>
      <c r="B18" s="17"/>
      <c r="C18" s="16"/>
      <c r="D18" s="18">
        <f t="shared" si="3"/>
        <v>0</v>
      </c>
      <c r="E18" s="15"/>
      <c r="F18" s="37"/>
      <c r="G18" s="163">
        <f t="shared" si="4"/>
        <v>0</v>
      </c>
    </row>
    <row r="19" spans="1:7" ht="39.950000000000003" customHeight="1" x14ac:dyDescent="0.25">
      <c r="A19" s="158"/>
      <c r="B19" s="17"/>
      <c r="C19" s="16"/>
      <c r="D19" s="18">
        <f t="shared" si="3"/>
        <v>0</v>
      </c>
      <c r="E19" s="15"/>
      <c r="F19" s="37"/>
      <c r="G19" s="163">
        <f t="shared" si="4"/>
        <v>0</v>
      </c>
    </row>
    <row r="20" spans="1:7" ht="39.950000000000003" customHeight="1" x14ac:dyDescent="0.25">
      <c r="A20" s="158"/>
      <c r="B20" s="17"/>
      <c r="C20" s="16"/>
      <c r="D20" s="18">
        <f t="shared" si="3"/>
        <v>0</v>
      </c>
      <c r="E20" s="15"/>
      <c r="F20" s="37"/>
      <c r="G20" s="163">
        <f t="shared" si="4"/>
        <v>0</v>
      </c>
    </row>
    <row r="21" spans="1:7" ht="39.950000000000003" customHeight="1" x14ac:dyDescent="0.25">
      <c r="A21" s="158"/>
      <c r="B21" s="17"/>
      <c r="C21" s="16"/>
      <c r="D21" s="18">
        <f t="shared" si="3"/>
        <v>0</v>
      </c>
      <c r="E21" s="15"/>
      <c r="F21" s="37"/>
      <c r="G21" s="163">
        <f t="shared" si="4"/>
        <v>0</v>
      </c>
    </row>
    <row r="22" spans="1:7" ht="39.950000000000003" customHeight="1" x14ac:dyDescent="0.25">
      <c r="A22" s="158"/>
      <c r="B22" s="17"/>
      <c r="C22" s="16"/>
      <c r="D22" s="18">
        <f t="shared" si="3"/>
        <v>0</v>
      </c>
      <c r="E22" s="15"/>
      <c r="F22" s="37"/>
      <c r="G22" s="163">
        <f t="shared" si="4"/>
        <v>0</v>
      </c>
    </row>
    <row r="23" spans="1:7" ht="39.950000000000003" customHeight="1" x14ac:dyDescent="0.25">
      <c r="A23" s="158"/>
      <c r="B23" s="17"/>
      <c r="C23" s="16"/>
      <c r="D23" s="18">
        <f t="shared" si="3"/>
        <v>0</v>
      </c>
      <c r="E23" s="15"/>
      <c r="F23" s="37"/>
      <c r="G23" s="163">
        <f t="shared" si="4"/>
        <v>0</v>
      </c>
    </row>
    <row r="24" spans="1:7" ht="39.950000000000003" customHeight="1" x14ac:dyDescent="0.25">
      <c r="A24" s="158"/>
      <c r="B24" s="17"/>
      <c r="C24" s="16"/>
      <c r="D24" s="18">
        <f t="shared" si="3"/>
        <v>0</v>
      </c>
      <c r="E24" s="15"/>
      <c r="F24" s="37"/>
      <c r="G24" s="163">
        <f t="shared" si="4"/>
        <v>0</v>
      </c>
    </row>
    <row r="25" spans="1:7" ht="39.950000000000003" customHeight="1" x14ac:dyDescent="0.25">
      <c r="A25" s="158"/>
      <c r="B25" s="17"/>
      <c r="C25" s="16"/>
      <c r="D25" s="18">
        <f t="shared" si="3"/>
        <v>0</v>
      </c>
      <c r="E25" s="15"/>
      <c r="F25" s="37"/>
      <c r="G25" s="163">
        <f t="shared" si="4"/>
        <v>0</v>
      </c>
    </row>
    <row r="26" spans="1:7" ht="39.950000000000003" customHeight="1" x14ac:dyDescent="0.25">
      <c r="A26" s="158"/>
      <c r="B26" s="17"/>
      <c r="C26" s="16"/>
      <c r="D26" s="18">
        <f t="shared" si="3"/>
        <v>0</v>
      </c>
      <c r="E26" s="15"/>
      <c r="F26" s="37"/>
      <c r="G26" s="163">
        <f t="shared" si="4"/>
        <v>0</v>
      </c>
    </row>
    <row r="27" spans="1:7" ht="39.950000000000003" customHeight="1" x14ac:dyDescent="0.25">
      <c r="A27" s="158"/>
      <c r="B27" s="17"/>
      <c r="C27" s="16"/>
      <c r="D27" s="18">
        <f t="shared" si="3"/>
        <v>0</v>
      </c>
      <c r="E27" s="15"/>
      <c r="F27" s="37"/>
      <c r="G27" s="163">
        <f t="shared" si="4"/>
        <v>0</v>
      </c>
    </row>
    <row r="28" spans="1:7" ht="39.950000000000003" customHeight="1" x14ac:dyDescent="0.25">
      <c r="A28" s="158"/>
      <c r="B28" s="17"/>
      <c r="C28" s="16"/>
      <c r="D28" s="18">
        <f t="shared" si="3"/>
        <v>0</v>
      </c>
      <c r="E28" s="15"/>
      <c r="F28" s="37"/>
      <c r="G28" s="163">
        <f t="shared" si="4"/>
        <v>0</v>
      </c>
    </row>
    <row r="29" spans="1:7" ht="39.950000000000003" customHeight="1" x14ac:dyDescent="0.25">
      <c r="A29" s="158"/>
      <c r="B29" s="17"/>
      <c r="C29" s="16"/>
      <c r="D29" s="18">
        <f t="shared" si="3"/>
        <v>0</v>
      </c>
      <c r="E29" s="15"/>
      <c r="F29" s="37"/>
      <c r="G29" s="163">
        <f t="shared" si="4"/>
        <v>0</v>
      </c>
    </row>
    <row r="30" spans="1:7" ht="39.950000000000003" customHeight="1" x14ac:dyDescent="0.25">
      <c r="A30" s="158"/>
      <c r="B30" s="17"/>
      <c r="C30" s="16"/>
      <c r="D30" s="18">
        <f t="shared" si="3"/>
        <v>0</v>
      </c>
      <c r="E30" s="15"/>
      <c r="F30" s="37"/>
      <c r="G30" s="163">
        <f t="shared" si="4"/>
        <v>0</v>
      </c>
    </row>
    <row r="31" spans="1:7" x14ac:dyDescent="0.25">
      <c r="A31" s="159"/>
    </row>
    <row r="32" spans="1:7" x14ac:dyDescent="0.25">
      <c r="A32" s="159"/>
    </row>
    <row r="33" spans="1:1" x14ac:dyDescent="0.25">
      <c r="A33" s="159"/>
    </row>
    <row r="34" spans="1:1" x14ac:dyDescent="0.25">
      <c r="A34" s="159"/>
    </row>
    <row r="35" spans="1:1" x14ac:dyDescent="0.25">
      <c r="A35" s="159"/>
    </row>
    <row r="36" spans="1:1" x14ac:dyDescent="0.25">
      <c r="A36" s="159"/>
    </row>
    <row r="37" spans="1:1" x14ac:dyDescent="0.25">
      <c r="A37" s="159"/>
    </row>
    <row r="38" spans="1:1" x14ac:dyDescent="0.25">
      <c r="A38" s="159"/>
    </row>
    <row r="39" spans="1:1" x14ac:dyDescent="0.25">
      <c r="A39" s="159"/>
    </row>
    <row r="40" spans="1:1" x14ac:dyDescent="0.25">
      <c r="A40" s="159"/>
    </row>
    <row r="41" spans="1:1" x14ac:dyDescent="0.25">
      <c r="A41" s="159"/>
    </row>
    <row r="42" spans="1:1" x14ac:dyDescent="0.25">
      <c r="A42" s="159"/>
    </row>
    <row r="43" spans="1:1" x14ac:dyDescent="0.25">
      <c r="A43" s="159"/>
    </row>
    <row r="44" spans="1:1" x14ac:dyDescent="0.25">
      <c r="A44" s="159"/>
    </row>
    <row r="45" spans="1:1" x14ac:dyDescent="0.25">
      <c r="A45" s="159"/>
    </row>
    <row r="46" spans="1:1" x14ac:dyDescent="0.25">
      <c r="A46" s="159"/>
    </row>
    <row r="47" spans="1:1" x14ac:dyDescent="0.25">
      <c r="A47" s="159"/>
    </row>
    <row r="48" spans="1:1" x14ac:dyDescent="0.25">
      <c r="A48" s="159"/>
    </row>
    <row r="49" spans="1:1" x14ac:dyDescent="0.25">
      <c r="A49" s="159"/>
    </row>
    <row r="50" spans="1:1" x14ac:dyDescent="0.25">
      <c r="A50" s="159"/>
    </row>
    <row r="51" spans="1:1" x14ac:dyDescent="0.25">
      <c r="A51" s="159"/>
    </row>
    <row r="52" spans="1:1" x14ac:dyDescent="0.25">
      <c r="A52" s="159"/>
    </row>
    <row r="53" spans="1:1" x14ac:dyDescent="0.25">
      <c r="A53" s="159"/>
    </row>
    <row r="54" spans="1:1" x14ac:dyDescent="0.25">
      <c r="A54" s="159"/>
    </row>
    <row r="55" spans="1:1" x14ac:dyDescent="0.25">
      <c r="A55" s="159"/>
    </row>
    <row r="56" spans="1:1" x14ac:dyDescent="0.25">
      <c r="A56" s="159"/>
    </row>
    <row r="57" spans="1:1" x14ac:dyDescent="0.25">
      <c r="A57" s="159"/>
    </row>
    <row r="58" spans="1:1" x14ac:dyDescent="0.25">
      <c r="A58" s="159"/>
    </row>
    <row r="59" spans="1:1" x14ac:dyDescent="0.25">
      <c r="A59" s="159"/>
    </row>
    <row r="60" spans="1:1" x14ac:dyDescent="0.25">
      <c r="A60" s="159"/>
    </row>
    <row r="61" spans="1:1" x14ac:dyDescent="0.25">
      <c r="A61" s="159"/>
    </row>
    <row r="62" spans="1:1" x14ac:dyDescent="0.25">
      <c r="A62" s="159"/>
    </row>
    <row r="63" spans="1:1" x14ac:dyDescent="0.25">
      <c r="A63" s="159"/>
    </row>
    <row r="64" spans="1:1" x14ac:dyDescent="0.25">
      <c r="A64" s="159"/>
    </row>
    <row r="65" spans="1:1" x14ac:dyDescent="0.25">
      <c r="A65" s="159"/>
    </row>
    <row r="66" spans="1:1" x14ac:dyDescent="0.25">
      <c r="A66" s="159"/>
    </row>
    <row r="67" spans="1:1" x14ac:dyDescent="0.25">
      <c r="A67" s="159"/>
    </row>
    <row r="68" spans="1:1" x14ac:dyDescent="0.25">
      <c r="A68" s="159"/>
    </row>
    <row r="69" spans="1:1" x14ac:dyDescent="0.25">
      <c r="A69" s="159"/>
    </row>
    <row r="70" spans="1:1" x14ac:dyDescent="0.25">
      <c r="A70" s="159"/>
    </row>
    <row r="71" spans="1:1" x14ac:dyDescent="0.25">
      <c r="A71" s="159"/>
    </row>
    <row r="72" spans="1:1" x14ac:dyDescent="0.25">
      <c r="A72" s="159"/>
    </row>
    <row r="73" spans="1:1" x14ac:dyDescent="0.25">
      <c r="A73" s="159"/>
    </row>
    <row r="74" spans="1:1" x14ac:dyDescent="0.25">
      <c r="A74" s="159"/>
    </row>
    <row r="75" spans="1:1" x14ac:dyDescent="0.25">
      <c r="A75" s="159"/>
    </row>
    <row r="76" spans="1:1" x14ac:dyDescent="0.25">
      <c r="A76" s="159"/>
    </row>
    <row r="77" spans="1:1" x14ac:dyDescent="0.25">
      <c r="A77" s="159"/>
    </row>
    <row r="78" spans="1:1" x14ac:dyDescent="0.25">
      <c r="A78" s="159"/>
    </row>
    <row r="79" spans="1:1" x14ac:dyDescent="0.25">
      <c r="A79" s="159"/>
    </row>
    <row r="80" spans="1:1" x14ac:dyDescent="0.25">
      <c r="A80" s="159"/>
    </row>
    <row r="81" spans="1:1" x14ac:dyDescent="0.25">
      <c r="A81" s="159"/>
    </row>
    <row r="82" spans="1:1" x14ac:dyDescent="0.25">
      <c r="A82" s="159"/>
    </row>
    <row r="83" spans="1:1" x14ac:dyDescent="0.25">
      <c r="A83" s="159"/>
    </row>
    <row r="84" spans="1:1" x14ac:dyDescent="0.25">
      <c r="A84" s="159"/>
    </row>
    <row r="85" spans="1:1" x14ac:dyDescent="0.25">
      <c r="A85" s="159"/>
    </row>
    <row r="86" spans="1:1" x14ac:dyDescent="0.25">
      <c r="A86" s="159"/>
    </row>
  </sheetData>
  <hyperlinks>
    <hyperlink ref="C4" r:id="rId1" display="FRINGE BENEFITS FACTOR" xr:uid="{1C297510-B5E8-4D48-A530-40B44C866CF2}"/>
  </hyperlinks>
  <pageMargins left="0.5" right="0.5" top="0.5" bottom="0.75" header="0.3" footer="0.3"/>
  <pageSetup scale="76" orientation="portrait" r:id="rId2"/>
  <headerFooter>
    <oddFooter>&amp;LAPHIS 79, Federal Government Costs for Information Collection Worksheet&amp;RPage &amp;P of &amp;N</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zoomScale="85" zoomScaleNormal="85" zoomScaleSheetLayoutView="115" workbookViewId="0"/>
  </sheetViews>
  <sheetFormatPr defaultColWidth="9.140625" defaultRowHeight="9" customHeight="1" x14ac:dyDescent="0.25"/>
  <cols>
    <col min="1" max="1" width="40.42578125" style="19" customWidth="1"/>
    <col min="2" max="2" width="18.7109375" style="19" bestFit="1" customWidth="1"/>
    <col min="3" max="3" width="15.7109375" style="19" customWidth="1"/>
    <col min="4" max="4" width="17.28515625" style="19" customWidth="1"/>
    <col min="5" max="5" width="16.85546875" style="19" customWidth="1"/>
    <col min="6" max="6" width="11" style="19" customWidth="1"/>
    <col min="7" max="7" width="22.7109375" style="19" bestFit="1" customWidth="1"/>
    <col min="8" max="8" width="14.5703125" style="19" customWidth="1"/>
    <col min="9" max="9" width="9.140625" style="19"/>
    <col min="10" max="10" width="20.42578125" style="19" bestFit="1" customWidth="1"/>
    <col min="11" max="15" width="13.7109375" style="19" customWidth="1"/>
    <col min="16" max="16" width="7.5703125" style="317" customWidth="1"/>
    <col min="17" max="17" width="68.140625" style="274" bestFit="1" customWidth="1"/>
    <col min="18" max="16384" width="9.140625" style="19"/>
  </cols>
  <sheetData>
    <row r="1" spans="1:17" ht="26.25" customHeight="1" x14ac:dyDescent="0.25">
      <c r="A1" s="217" t="s">
        <v>106</v>
      </c>
      <c r="B1" s="182"/>
      <c r="C1" s="182"/>
      <c r="D1" s="182"/>
      <c r="E1" s="182"/>
      <c r="F1" s="182"/>
      <c r="G1" s="324" t="s">
        <v>125</v>
      </c>
      <c r="H1" s="325"/>
      <c r="I1" s="325"/>
      <c r="J1" s="325"/>
      <c r="K1" s="325"/>
      <c r="L1" s="325"/>
      <c r="M1" s="325"/>
      <c r="N1" s="325"/>
      <c r="O1" s="325"/>
      <c r="P1" s="326"/>
      <c r="Q1" s="332" t="s">
        <v>124</v>
      </c>
    </row>
    <row r="2" spans="1:17" ht="28.5" customHeight="1" thickBot="1" x14ac:dyDescent="0.3">
      <c r="A2" s="327" t="s">
        <v>85</v>
      </c>
      <c r="B2" s="328"/>
      <c r="C2" s="328"/>
      <c r="D2" s="328"/>
      <c r="E2" s="328"/>
      <c r="F2" s="329" t="s">
        <v>105</v>
      </c>
      <c r="G2" s="330" t="s">
        <v>110</v>
      </c>
      <c r="H2" s="330"/>
      <c r="I2" s="328"/>
      <c r="J2" s="328"/>
      <c r="K2" s="328"/>
      <c r="L2" s="328"/>
      <c r="M2" s="328"/>
      <c r="N2" s="328"/>
      <c r="O2" s="328"/>
      <c r="P2" s="331"/>
    </row>
    <row r="3" spans="1:17" ht="28.5" customHeight="1" x14ac:dyDescent="0.25">
      <c r="A3" s="283"/>
      <c r="B3" s="182"/>
      <c r="C3" s="182"/>
      <c r="D3" s="182"/>
      <c r="E3" s="182"/>
      <c r="F3" s="182"/>
      <c r="G3" s="284" t="s">
        <v>107</v>
      </c>
      <c r="H3" s="284"/>
      <c r="I3" s="182"/>
      <c r="J3" s="182"/>
      <c r="K3" s="182"/>
      <c r="L3" s="182"/>
      <c r="M3" s="182"/>
      <c r="N3" s="182"/>
      <c r="O3" s="182"/>
      <c r="P3" s="316"/>
    </row>
    <row r="4" spans="1:17" ht="28.5" customHeight="1" thickBot="1" x14ac:dyDescent="0.3">
      <c r="A4" s="285" t="s">
        <v>114</v>
      </c>
      <c r="B4" s="182"/>
      <c r="C4" s="182"/>
      <c r="D4" s="182"/>
      <c r="E4" s="182"/>
      <c r="F4" s="182"/>
      <c r="G4" s="284" t="s">
        <v>130</v>
      </c>
      <c r="H4" s="182"/>
      <c r="I4" s="182"/>
      <c r="J4" s="284"/>
      <c r="K4" s="284"/>
      <c r="L4" s="284"/>
      <c r="M4" s="284"/>
      <c r="N4" s="284"/>
      <c r="O4" s="284"/>
      <c r="P4" s="316"/>
      <c r="Q4" s="319" t="s">
        <v>126</v>
      </c>
    </row>
    <row r="5" spans="1:17" ht="15" customHeight="1" thickBot="1" x14ac:dyDescent="0.3">
      <c r="A5" s="288" t="s">
        <v>28</v>
      </c>
      <c r="B5" s="334" t="s">
        <v>79</v>
      </c>
      <c r="C5" s="289"/>
      <c r="D5" s="290" t="s">
        <v>32</v>
      </c>
      <c r="E5" s="291" t="s">
        <v>68</v>
      </c>
      <c r="F5" s="182"/>
      <c r="G5" s="220"/>
      <c r="H5" s="221"/>
      <c r="I5" s="221"/>
      <c r="J5" s="221"/>
      <c r="K5" s="221"/>
      <c r="L5" s="221"/>
      <c r="M5" s="221"/>
      <c r="N5" s="221"/>
      <c r="O5" s="222"/>
      <c r="P5" s="316"/>
      <c r="Q5" s="318" t="s">
        <v>121</v>
      </c>
    </row>
    <row r="6" spans="1:17" ht="15" customHeight="1" thickBot="1" x14ac:dyDescent="0.3">
      <c r="A6" s="134" t="s">
        <v>29</v>
      </c>
      <c r="B6" s="335" t="s">
        <v>136</v>
      </c>
      <c r="C6" s="292"/>
      <c r="D6" s="293" t="s">
        <v>69</v>
      </c>
      <c r="E6" s="294">
        <f>SUMIFS('APHIS 71'!I14:I41,'APHIS 71'!F14:F41,"FG",'APHIS 71'!G14:G41,"=?")</f>
        <v>0</v>
      </c>
      <c r="F6" s="190"/>
      <c r="G6" s="203" t="s">
        <v>68</v>
      </c>
      <c r="H6" s="223"/>
      <c r="I6" s="224"/>
      <c r="J6" s="227" t="s">
        <v>32</v>
      </c>
      <c r="K6" s="228">
        <f>K15+K23+K31+K39</f>
        <v>72</v>
      </c>
      <c r="L6" s="224"/>
      <c r="M6" s="224"/>
      <c r="N6" s="224"/>
      <c r="O6" s="204"/>
      <c r="P6" s="316"/>
      <c r="Q6" s="313" t="s">
        <v>122</v>
      </c>
    </row>
    <row r="7" spans="1:17" ht="15" customHeight="1" x14ac:dyDescent="0.25">
      <c r="A7" s="286"/>
      <c r="B7" s="287"/>
      <c r="C7" s="105"/>
      <c r="D7" s="178" t="s">
        <v>70</v>
      </c>
      <c r="E7" s="168">
        <f>SUMIFS('APHIS 71'!I14:I41,'APHIS 71'!F14:F41,"=S1",'APHIS 71'!G14:G41,"=?")</f>
        <v>0</v>
      </c>
      <c r="F7" s="191"/>
      <c r="G7" s="203"/>
      <c r="H7" s="223"/>
      <c r="I7" s="224"/>
      <c r="J7" s="224"/>
      <c r="K7" s="224"/>
      <c r="L7" s="224"/>
      <c r="M7" s="224"/>
      <c r="N7" s="224"/>
      <c r="O7" s="204"/>
      <c r="P7" s="316"/>
      <c r="Q7" s="313" t="s">
        <v>123</v>
      </c>
    </row>
    <row r="8" spans="1:17" ht="15" customHeight="1" thickBot="1" x14ac:dyDescent="0.3">
      <c r="A8" s="135" t="s">
        <v>30</v>
      </c>
      <c r="B8" s="136" t="s">
        <v>31</v>
      </c>
      <c r="C8" s="106"/>
      <c r="D8" s="178" t="s">
        <v>71</v>
      </c>
      <c r="E8" s="168">
        <f>SUMIFS('APHIS 71'!I14:I41,'APHIS 71'!F14:F41,"=S2",'APHIS 71'!G14:G41,"=?")</f>
        <v>0</v>
      </c>
      <c r="F8" s="192"/>
      <c r="G8" s="205"/>
      <c r="H8" s="311" t="s">
        <v>86</v>
      </c>
      <c r="I8" s="224"/>
      <c r="J8" s="171"/>
      <c r="K8" s="309" t="s">
        <v>87</v>
      </c>
      <c r="L8" s="309" t="s">
        <v>88</v>
      </c>
      <c r="M8" s="309" t="s">
        <v>89</v>
      </c>
      <c r="N8" s="309" t="s">
        <v>90</v>
      </c>
      <c r="O8" s="310" t="s">
        <v>91</v>
      </c>
      <c r="P8" s="316"/>
    </row>
    <row r="9" spans="1:17" ht="15" customHeight="1" thickBot="1" x14ac:dyDescent="0.3">
      <c r="A9" s="107" t="s">
        <v>33</v>
      </c>
      <c r="B9" s="108">
        <f>'APHIS 71'!L5</f>
        <v>72</v>
      </c>
      <c r="C9" s="109"/>
      <c r="D9" s="178" t="s">
        <v>72</v>
      </c>
      <c r="E9" s="168">
        <f>SUMIFS('APHIS 71'!I14:I41,'APHIS 71'!F14:F41,"=S3",'APHIS 71'!G14:G41,"=?")</f>
        <v>0</v>
      </c>
      <c r="F9" s="192"/>
      <c r="G9" s="206" t="s">
        <v>42</v>
      </c>
      <c r="H9" s="175">
        <f>H18+H26+H34+H42</f>
        <v>962</v>
      </c>
      <c r="I9" s="224"/>
      <c r="J9" s="171" t="s">
        <v>92</v>
      </c>
      <c r="K9" s="176">
        <f t="shared" ref="K9:O11" si="0">K18+K26+K34+K42</f>
        <v>1924</v>
      </c>
      <c r="L9" s="176">
        <f t="shared" si="0"/>
        <v>0</v>
      </c>
      <c r="M9" s="176">
        <f t="shared" si="0"/>
        <v>1924</v>
      </c>
      <c r="N9" s="176">
        <f t="shared" si="0"/>
        <v>0</v>
      </c>
      <c r="O9" s="207">
        <f t="shared" si="0"/>
        <v>0</v>
      </c>
      <c r="P9" s="316"/>
      <c r="Q9" s="314" t="s">
        <v>116</v>
      </c>
    </row>
    <row r="10" spans="1:17" ht="15" customHeight="1" x14ac:dyDescent="0.25">
      <c r="A10" s="107" t="s">
        <v>35</v>
      </c>
      <c r="B10" s="108">
        <f>B11/B9</f>
        <v>26.722222222222221</v>
      </c>
      <c r="C10" s="109"/>
      <c r="D10" s="178" t="s">
        <v>37</v>
      </c>
      <c r="E10" s="168">
        <f>SUMIFS('APHIS 71'!I14:I41,'APHIS 71'!F14:F41,"=P1",'APHIS 71'!G14:G41,"=?")</f>
        <v>72</v>
      </c>
      <c r="F10" s="192"/>
      <c r="G10" s="208" t="s">
        <v>93</v>
      </c>
      <c r="H10" s="176">
        <f>H19+H27+H35+H43</f>
        <v>0</v>
      </c>
      <c r="I10" s="224"/>
      <c r="J10" s="171" t="s">
        <v>86</v>
      </c>
      <c r="K10" s="176">
        <f t="shared" si="0"/>
        <v>962</v>
      </c>
      <c r="L10" s="176">
        <f t="shared" si="0"/>
        <v>0</v>
      </c>
      <c r="M10" s="176">
        <f t="shared" si="0"/>
        <v>962</v>
      </c>
      <c r="N10" s="176">
        <f t="shared" si="0"/>
        <v>0</v>
      </c>
      <c r="O10" s="207">
        <f t="shared" si="0"/>
        <v>0</v>
      </c>
      <c r="P10" s="316"/>
      <c r="Q10" s="312" t="s">
        <v>127</v>
      </c>
    </row>
    <row r="11" spans="1:17" ht="15" customHeight="1" thickBot="1" x14ac:dyDescent="0.3">
      <c r="A11" s="107" t="s">
        <v>36</v>
      </c>
      <c r="B11" s="108">
        <f>'APHIS 71'!L6</f>
        <v>1924</v>
      </c>
      <c r="C11" s="109"/>
      <c r="D11" s="178" t="s">
        <v>39</v>
      </c>
      <c r="E11" s="168">
        <f>SUMIFS('APHIS 71'!I14:I41,'APHIS 71'!F14:F41,"=P2",'APHIS 71'!G14:G41,"=?")</f>
        <v>0</v>
      </c>
      <c r="F11" s="182"/>
      <c r="G11" s="205" t="s">
        <v>94</v>
      </c>
      <c r="H11" s="177">
        <f>H20+H28+H36+H44</f>
        <v>0</v>
      </c>
      <c r="I11" s="224"/>
      <c r="J11" s="171" t="s">
        <v>95</v>
      </c>
      <c r="K11" s="176">
        <f t="shared" si="0"/>
        <v>0</v>
      </c>
      <c r="L11" s="176">
        <f t="shared" si="0"/>
        <v>0</v>
      </c>
      <c r="M11" s="176">
        <f t="shared" si="0"/>
        <v>0</v>
      </c>
      <c r="N11" s="176">
        <f t="shared" si="0"/>
        <v>0</v>
      </c>
      <c r="O11" s="176">
        <f t="shared" si="0"/>
        <v>0</v>
      </c>
      <c r="P11" s="316"/>
      <c r="Q11" s="312" t="s">
        <v>128</v>
      </c>
    </row>
    <row r="12" spans="1:17" ht="15" customHeight="1" x14ac:dyDescent="0.25">
      <c r="A12" s="107" t="s">
        <v>38</v>
      </c>
      <c r="B12" s="108">
        <f>'APHIS 71'!L9</f>
        <v>962</v>
      </c>
      <c r="C12" s="109"/>
      <c r="D12" s="178" t="s">
        <v>40</v>
      </c>
      <c r="E12" s="168">
        <f>SUMIFS('APHIS 71'!I14:I41,'APHIS 71'!F14:F41,"=P3",'APHIS 71'!G14:G41,"=?")</f>
        <v>0</v>
      </c>
      <c r="F12" s="182"/>
      <c r="G12" s="206" t="s">
        <v>68</v>
      </c>
      <c r="H12" s="175">
        <f>SUM(H9:H11)</f>
        <v>962</v>
      </c>
      <c r="I12" s="224"/>
      <c r="J12" s="224"/>
      <c r="K12" s="224"/>
      <c r="L12" s="224"/>
      <c r="M12" s="224"/>
      <c r="N12" s="224"/>
      <c r="O12" s="204"/>
      <c r="P12" s="316"/>
    </row>
    <row r="13" spans="1:17" ht="15" customHeight="1" thickBot="1" x14ac:dyDescent="0.3">
      <c r="A13" s="110" t="s">
        <v>41</v>
      </c>
      <c r="B13" s="111">
        <f>B12/B11</f>
        <v>0.5</v>
      </c>
      <c r="C13" s="109"/>
      <c r="D13" s="179" t="s">
        <v>73</v>
      </c>
      <c r="E13" s="169">
        <f>SUMIFS('APHIS 71'!I14:I41,'APHIS 71'!F14:F41,"=I",'APHIS 71'!G14:G41,"=?")</f>
        <v>0</v>
      </c>
      <c r="F13" s="182"/>
      <c r="G13" s="232"/>
      <c r="H13" s="233"/>
      <c r="I13" s="234"/>
      <c r="J13" s="234"/>
      <c r="K13" s="234"/>
      <c r="L13" s="234"/>
      <c r="M13" s="234"/>
      <c r="N13" s="234"/>
      <c r="O13" s="235"/>
      <c r="P13" s="316"/>
      <c r="Q13" s="314" t="s">
        <v>115</v>
      </c>
    </row>
    <row r="14" spans="1:17" ht="15" customHeight="1" thickBot="1" x14ac:dyDescent="0.3">
      <c r="A14" s="187"/>
      <c r="B14" s="187"/>
      <c r="C14" s="187"/>
      <c r="D14" s="188"/>
      <c r="E14" s="189">
        <f>SUM(E6:E13)</f>
        <v>72</v>
      </c>
      <c r="F14" s="299"/>
      <c r="G14" s="300"/>
      <c r="H14" s="301" t="s">
        <v>103</v>
      </c>
      <c r="I14" s="300"/>
      <c r="J14" s="300"/>
      <c r="K14" s="301" t="s">
        <v>103</v>
      </c>
      <c r="L14" s="300"/>
      <c r="M14" s="300"/>
      <c r="N14" s="300"/>
      <c r="O14" s="302"/>
      <c r="P14" s="316"/>
      <c r="Q14" s="313" t="s">
        <v>118</v>
      </c>
    </row>
    <row r="15" spans="1:17" ht="21" customHeight="1" x14ac:dyDescent="0.25">
      <c r="A15" s="112" t="s">
        <v>30</v>
      </c>
      <c r="B15" s="113" t="s">
        <v>74</v>
      </c>
      <c r="C15" s="114" t="s">
        <v>42</v>
      </c>
      <c r="D15" s="115" t="s">
        <v>43</v>
      </c>
      <c r="E15" s="116" t="s">
        <v>77</v>
      </c>
      <c r="F15" s="182"/>
      <c r="G15" s="203" t="s">
        <v>96</v>
      </c>
      <c r="H15" s="223"/>
      <c r="I15" s="223"/>
      <c r="J15" s="225" t="s">
        <v>32</v>
      </c>
      <c r="K15" s="338">
        <f>B16</f>
        <v>0</v>
      </c>
      <c r="L15" s="225"/>
      <c r="M15" s="225"/>
      <c r="N15" s="225"/>
      <c r="O15" s="209"/>
      <c r="P15" s="316"/>
      <c r="Q15" s="313" t="s">
        <v>117</v>
      </c>
    </row>
    <row r="16" spans="1:17" ht="15" customHeight="1" x14ac:dyDescent="0.25">
      <c r="A16" s="107" t="s">
        <v>33</v>
      </c>
      <c r="B16" s="117">
        <f>E6</f>
        <v>0</v>
      </c>
      <c r="C16" s="118"/>
      <c r="D16" s="119"/>
      <c r="E16" s="120"/>
      <c r="F16" s="182"/>
      <c r="G16" s="203"/>
      <c r="H16" s="223"/>
      <c r="I16" s="223"/>
      <c r="J16" s="225"/>
      <c r="K16" s="225"/>
      <c r="L16" s="225"/>
      <c r="M16" s="225"/>
      <c r="N16" s="225"/>
      <c r="O16" s="209"/>
      <c r="P16" s="316"/>
      <c r="Q16" s="321" t="s">
        <v>134</v>
      </c>
    </row>
    <row r="17" spans="1:17" ht="15" customHeight="1" thickBot="1" x14ac:dyDescent="0.3">
      <c r="A17" s="107" t="s">
        <v>35</v>
      </c>
      <c r="B17" s="121" t="e">
        <f>B18/B16</f>
        <v>#DIV/0!</v>
      </c>
      <c r="C17" s="118"/>
      <c r="D17" s="119"/>
      <c r="E17" s="120"/>
      <c r="F17" s="182"/>
      <c r="G17" s="205"/>
      <c r="H17" s="311" t="s">
        <v>86</v>
      </c>
      <c r="I17" s="223"/>
      <c r="J17" s="171"/>
      <c r="K17" s="309" t="s">
        <v>87</v>
      </c>
      <c r="L17" s="309" t="s">
        <v>88</v>
      </c>
      <c r="M17" s="309" t="s">
        <v>89</v>
      </c>
      <c r="N17" s="309" t="s">
        <v>90</v>
      </c>
      <c r="O17" s="310" t="s">
        <v>91</v>
      </c>
      <c r="P17" s="316"/>
    </row>
    <row r="18" spans="1:17" ht="15" customHeight="1" x14ac:dyDescent="0.25">
      <c r="A18" s="107" t="s">
        <v>36</v>
      </c>
      <c r="B18" s="122">
        <f>SUMIF('APHIS 71'!$F$14:$F$145,"=FG",'APHIS 71'!$J$14:$J$145)</f>
        <v>0</v>
      </c>
      <c r="C18" s="118"/>
      <c r="D18" s="119"/>
      <c r="E18" s="120"/>
      <c r="F18" s="215"/>
      <c r="G18" s="206" t="s">
        <v>42</v>
      </c>
      <c r="H18" s="175">
        <f>C19</f>
        <v>0</v>
      </c>
      <c r="I18" s="223"/>
      <c r="J18" s="171" t="s">
        <v>92</v>
      </c>
      <c r="K18" s="176">
        <f>B18</f>
        <v>0</v>
      </c>
      <c r="L18" s="336">
        <v>0</v>
      </c>
      <c r="M18" s="176">
        <f>K18-L18-O18</f>
        <v>0</v>
      </c>
      <c r="N18" s="336">
        <v>0</v>
      </c>
      <c r="O18" s="322"/>
      <c r="P18" s="316"/>
    </row>
    <row r="19" spans="1:17" ht="15" customHeight="1" thickBot="1" x14ac:dyDescent="0.3">
      <c r="A19" s="110" t="s">
        <v>38</v>
      </c>
      <c r="B19" s="123">
        <f>SUMIF('APHIS 71'!$F$14:$F$145,"=FG",'APHIS 71'!$L$14:$L$145)</f>
        <v>0</v>
      </c>
      <c r="C19" s="124">
        <f>SUMIFS('APHIS 71'!$L$14:$L$145,'APHIS 71'!$F$14:$F$145,"=FG",'APHIS 71'!$H$14:$H$145,"=I")</f>
        <v>0</v>
      </c>
      <c r="D19" s="125">
        <f>SUMIFS('APHIS 71'!$L$14:$L$145,'APHIS 71'!$F$14:$F$145,"=FG",'APHIS 71'!$H$14:$H$145,"=R")</f>
        <v>0</v>
      </c>
      <c r="E19" s="126">
        <f>SUMIFS('APHIS 71'!$L$14:$L$145,'APHIS 71'!$F$14:$F$145,"=FG",'APHIS 71'!$H$14:$H$145,"=TP")</f>
        <v>0</v>
      </c>
      <c r="F19" s="216" t="s">
        <v>104</v>
      </c>
      <c r="G19" s="208" t="s">
        <v>93</v>
      </c>
      <c r="H19" s="176">
        <f>D19</f>
        <v>0</v>
      </c>
      <c r="I19" s="223"/>
      <c r="J19" s="171" t="s">
        <v>86</v>
      </c>
      <c r="K19" s="176">
        <f>H21</f>
        <v>0</v>
      </c>
      <c r="L19" s="336">
        <v>0</v>
      </c>
      <c r="M19" s="176">
        <f>K19-L19-O19</f>
        <v>0</v>
      </c>
      <c r="N19" s="336">
        <v>0</v>
      </c>
      <c r="O19" s="322"/>
      <c r="P19" s="316"/>
    </row>
    <row r="20" spans="1:17" ht="15" customHeight="1" thickBot="1" x14ac:dyDescent="0.3">
      <c r="A20" s="315" t="s">
        <v>44</v>
      </c>
      <c r="B20" s="315">
        <f>SUMIFS('APHIS 71'!$J$14:$J$145,'APHIS 71'!$F$14:$F$145,"=FG",'APHIS 71'!$E$14:$E$145,"=E")</f>
        <v>0</v>
      </c>
      <c r="C20" s="277"/>
      <c r="D20" s="278"/>
      <c r="E20" s="279"/>
      <c r="F20" s="182"/>
      <c r="G20" s="205" t="s">
        <v>94</v>
      </c>
      <c r="H20" s="177">
        <f>E19</f>
        <v>0</v>
      </c>
      <c r="I20" s="223"/>
      <c r="J20" s="171" t="s">
        <v>95</v>
      </c>
      <c r="K20" s="173">
        <v>0</v>
      </c>
      <c r="L20" s="336">
        <v>0</v>
      </c>
      <c r="M20" s="173">
        <v>0</v>
      </c>
      <c r="N20" s="336">
        <v>0</v>
      </c>
      <c r="O20" s="322"/>
      <c r="P20" s="316"/>
      <c r="Q20" s="314" t="s">
        <v>119</v>
      </c>
    </row>
    <row r="21" spans="1:17" ht="15" customHeight="1" thickBot="1" x14ac:dyDescent="0.3">
      <c r="A21" s="315" t="s">
        <v>45</v>
      </c>
      <c r="B21" s="315">
        <f>SUMIFS('APHIS 71'!$L$14:$L$145,'APHIS 71'!$F$14:$F$145,"=FG",'APHIS 71'!$E$14:$E$145,"=E")</f>
        <v>0</v>
      </c>
      <c r="C21" s="280"/>
      <c r="D21" s="281"/>
      <c r="E21" s="282"/>
      <c r="F21" s="295"/>
      <c r="G21" s="211" t="s">
        <v>68</v>
      </c>
      <c r="H21" s="212">
        <f>SUM(H18:H20)</f>
        <v>0</v>
      </c>
      <c r="I21" s="213"/>
      <c r="J21" s="213"/>
      <c r="K21" s="213"/>
      <c r="L21" s="213"/>
      <c r="M21" s="213"/>
      <c r="N21" s="213"/>
      <c r="O21" s="214"/>
      <c r="P21" s="316"/>
      <c r="Q21" s="313" t="s">
        <v>120</v>
      </c>
    </row>
    <row r="22" spans="1:17" ht="17.100000000000001" customHeight="1" thickBot="1" x14ac:dyDescent="0.3">
      <c r="A22" s="180"/>
      <c r="B22" s="180"/>
      <c r="C22" s="181"/>
      <c r="D22" s="181"/>
      <c r="E22" s="181"/>
      <c r="F22" s="297"/>
      <c r="G22" s="303"/>
      <c r="H22" s="304"/>
      <c r="I22" s="305"/>
      <c r="J22" s="305"/>
      <c r="K22" s="305"/>
      <c r="L22" s="305"/>
      <c r="M22" s="305"/>
      <c r="N22" s="305"/>
      <c r="O22" s="306"/>
      <c r="P22" s="316"/>
    </row>
    <row r="23" spans="1:17" ht="17.100000000000001" customHeight="1" x14ac:dyDescent="0.25">
      <c r="A23" s="112" t="s">
        <v>30</v>
      </c>
      <c r="B23" s="113" t="s">
        <v>46</v>
      </c>
      <c r="C23" s="114" t="s">
        <v>42</v>
      </c>
      <c r="D23" s="115" t="s">
        <v>43</v>
      </c>
      <c r="E23" s="116" t="s">
        <v>77</v>
      </c>
      <c r="F23" s="182"/>
      <c r="G23" s="203" t="s">
        <v>46</v>
      </c>
      <c r="H23" s="223"/>
      <c r="I23" s="223"/>
      <c r="J23" s="225" t="s">
        <v>32</v>
      </c>
      <c r="K23" s="339">
        <f>B24</f>
        <v>0</v>
      </c>
      <c r="L23" s="225"/>
      <c r="M23" s="225"/>
      <c r="N23" s="225"/>
      <c r="O23" s="209"/>
      <c r="P23" s="316"/>
    </row>
    <row r="24" spans="1:17" ht="15" customHeight="1" x14ac:dyDescent="0.25">
      <c r="A24" s="107" t="s">
        <v>33</v>
      </c>
      <c r="B24" s="117">
        <f>SUM(E7:E9)</f>
        <v>0</v>
      </c>
      <c r="C24" s="118"/>
      <c r="D24" s="119"/>
      <c r="E24" s="120"/>
      <c r="F24" s="182"/>
      <c r="G24" s="203"/>
      <c r="H24" s="223"/>
      <c r="I24" s="223"/>
      <c r="J24" s="225"/>
      <c r="K24" s="225"/>
      <c r="L24" s="225"/>
      <c r="M24" s="225"/>
      <c r="N24" s="225"/>
      <c r="O24" s="209"/>
      <c r="P24" s="316"/>
    </row>
    <row r="25" spans="1:17" ht="15" customHeight="1" x14ac:dyDescent="0.25">
      <c r="A25" s="107" t="s">
        <v>35</v>
      </c>
      <c r="B25" s="121" t="e">
        <f>B26/B24</f>
        <v>#DIV/0!</v>
      </c>
      <c r="C25" s="118"/>
      <c r="D25" s="119"/>
      <c r="E25" s="120"/>
      <c r="F25" s="182"/>
      <c r="G25" s="208"/>
      <c r="H25" s="309" t="s">
        <v>86</v>
      </c>
      <c r="I25" s="223"/>
      <c r="J25" s="171"/>
      <c r="K25" s="309" t="s">
        <v>87</v>
      </c>
      <c r="L25" s="309" t="s">
        <v>88</v>
      </c>
      <c r="M25" s="309" t="s">
        <v>89</v>
      </c>
      <c r="N25" s="309" t="s">
        <v>90</v>
      </c>
      <c r="O25" s="310" t="s">
        <v>91</v>
      </c>
      <c r="P25" s="316"/>
    </row>
    <row r="26" spans="1:17" ht="15" customHeight="1" x14ac:dyDescent="0.25">
      <c r="A26" s="107" t="s">
        <v>36</v>
      </c>
      <c r="B26" s="122">
        <f>SUMIF('APHIS 71'!$F$14:$F$145,"=S?",'APHIS 71'!$J$14:$J$145)</f>
        <v>0</v>
      </c>
      <c r="C26" s="118"/>
      <c r="D26" s="119"/>
      <c r="E26" s="120"/>
      <c r="F26" s="182"/>
      <c r="G26" s="208" t="s">
        <v>42</v>
      </c>
      <c r="H26" s="175">
        <f>C27</f>
        <v>0</v>
      </c>
      <c r="I26" s="223"/>
      <c r="J26" s="171" t="s">
        <v>92</v>
      </c>
      <c r="K26" s="176">
        <f>B26</f>
        <v>0</v>
      </c>
      <c r="L26" s="336">
        <v>0</v>
      </c>
      <c r="M26" s="176">
        <f>K26-L26-O26</f>
        <v>0</v>
      </c>
      <c r="N26" s="336">
        <v>0</v>
      </c>
      <c r="O26" s="323"/>
      <c r="P26" s="316"/>
    </row>
    <row r="27" spans="1:17" ht="15" customHeight="1" thickBot="1" x14ac:dyDescent="0.3">
      <c r="A27" s="110" t="s">
        <v>38</v>
      </c>
      <c r="B27" s="123">
        <f>SUMIF('APHIS 71'!$F$14:$F$145,"=S?",'APHIS 71'!$L$14:$L$145)</f>
        <v>0</v>
      </c>
      <c r="C27" s="124">
        <f>SUMIFS('APHIS 71'!$L$14:$L$145,'APHIS 71'!$F$14:$F$145,"=S?",'APHIS 71'!$H$14:$H$145,"=I")</f>
        <v>0</v>
      </c>
      <c r="D27" s="125">
        <f>SUMIFS('APHIS 71'!$L$14:$L$145,'APHIS 71'!$F$14:$F$145,"=S?",'APHIS 71'!$H$14:$H$145,"=R")</f>
        <v>0</v>
      </c>
      <c r="E27" s="126">
        <f>SUMIFS('APHIS 71'!$L$14:$L$145,'APHIS 71'!$F$14:$F$145,"=S?",'APHIS 71'!$H$14:$H$145,"=TP")</f>
        <v>0</v>
      </c>
      <c r="F27" s="216" t="s">
        <v>104</v>
      </c>
      <c r="G27" s="208" t="s">
        <v>93</v>
      </c>
      <c r="H27" s="176">
        <f>D27</f>
        <v>0</v>
      </c>
      <c r="I27" s="223"/>
      <c r="J27" s="171" t="s">
        <v>86</v>
      </c>
      <c r="K27" s="176">
        <f>H29</f>
        <v>0</v>
      </c>
      <c r="L27" s="336">
        <v>0</v>
      </c>
      <c r="M27" s="176">
        <f>K27-L27-O27</f>
        <v>0</v>
      </c>
      <c r="N27" s="336">
        <v>0</v>
      </c>
      <c r="O27" s="323"/>
      <c r="P27" s="316"/>
    </row>
    <row r="28" spans="1:17" ht="15" customHeight="1" thickBot="1" x14ac:dyDescent="0.3">
      <c r="A28" s="315" t="s">
        <v>44</v>
      </c>
      <c r="B28" s="315">
        <f>SUMIFS('APHIS 71'!$J$14:$J$145,'APHIS 71'!$F$14:$F$145,"=S?",'APHIS 71'!$E$14:$E$145,"=E")</f>
        <v>0</v>
      </c>
      <c r="C28" s="277"/>
      <c r="D28" s="278"/>
      <c r="E28" s="279"/>
      <c r="F28" s="182"/>
      <c r="G28" s="205" t="s">
        <v>94</v>
      </c>
      <c r="H28" s="177">
        <f>E27</f>
        <v>0</v>
      </c>
      <c r="I28" s="223"/>
      <c r="J28" s="171" t="s">
        <v>95</v>
      </c>
      <c r="K28" s="173">
        <v>0</v>
      </c>
      <c r="L28" s="336">
        <v>0</v>
      </c>
      <c r="M28" s="173">
        <v>0</v>
      </c>
      <c r="N28" s="336">
        <v>0</v>
      </c>
      <c r="O28" s="323"/>
      <c r="P28" s="316"/>
    </row>
    <row r="29" spans="1:17" ht="15" customHeight="1" thickBot="1" x14ac:dyDescent="0.3">
      <c r="A29" s="315" t="s">
        <v>45</v>
      </c>
      <c r="B29" s="315">
        <f>SUMIFS('APHIS 71'!$L$14:$L$145,'APHIS 71'!$F$14:$F$145,"=S?",'APHIS 71'!$E$14:$E$145,"=E")</f>
        <v>0</v>
      </c>
      <c r="C29" s="280"/>
      <c r="D29" s="281"/>
      <c r="E29" s="282"/>
      <c r="F29" s="295"/>
      <c r="G29" s="206" t="s">
        <v>68</v>
      </c>
      <c r="H29" s="172">
        <f>SUM(H26:H28)</f>
        <v>0</v>
      </c>
      <c r="I29" s="223"/>
      <c r="J29" s="223"/>
      <c r="K29" s="223"/>
      <c r="L29" s="223"/>
      <c r="M29" s="223"/>
      <c r="N29" s="223"/>
      <c r="O29" s="210"/>
      <c r="P29" s="316"/>
    </row>
    <row r="30" spans="1:17" ht="17.100000000000001" customHeight="1" thickBot="1" x14ac:dyDescent="0.3">
      <c r="A30" s="183"/>
      <c r="B30" s="183"/>
      <c r="C30" s="184"/>
      <c r="D30" s="184"/>
      <c r="E30" s="184"/>
      <c r="F30" s="298"/>
      <c r="G30" s="307"/>
      <c r="H30" s="307"/>
      <c r="I30" s="307"/>
      <c r="J30" s="307"/>
      <c r="K30" s="307"/>
      <c r="L30" s="307"/>
      <c r="M30" s="307"/>
      <c r="N30" s="307"/>
      <c r="O30" s="308"/>
      <c r="P30" s="316"/>
    </row>
    <row r="31" spans="1:17" ht="17.100000000000001" customHeight="1" x14ac:dyDescent="0.25">
      <c r="A31" s="112" t="s">
        <v>30</v>
      </c>
      <c r="B31" s="113" t="s">
        <v>47</v>
      </c>
      <c r="C31" s="114" t="s">
        <v>42</v>
      </c>
      <c r="D31" s="115" t="s">
        <v>43</v>
      </c>
      <c r="E31" s="116" t="s">
        <v>77</v>
      </c>
      <c r="F31" s="182"/>
      <c r="G31" s="203" t="s">
        <v>47</v>
      </c>
      <c r="H31" s="223"/>
      <c r="I31" s="223"/>
      <c r="J31" s="225" t="s">
        <v>32</v>
      </c>
      <c r="K31" s="338">
        <f>B32</f>
        <v>72</v>
      </c>
      <c r="L31" s="225"/>
      <c r="M31" s="225"/>
      <c r="N31" s="225"/>
      <c r="O31" s="209"/>
      <c r="P31" s="316"/>
    </row>
    <row r="32" spans="1:17" ht="15" customHeight="1" x14ac:dyDescent="0.25">
      <c r="A32" s="107" t="s">
        <v>33</v>
      </c>
      <c r="B32" s="117">
        <f>SUM(E10:E12)</f>
        <v>72</v>
      </c>
      <c r="C32" s="118"/>
      <c r="D32" s="119"/>
      <c r="E32" s="120"/>
      <c r="F32" s="182"/>
      <c r="G32" s="203"/>
      <c r="H32" s="223"/>
      <c r="I32" s="223"/>
      <c r="J32" s="225"/>
      <c r="K32" s="225"/>
      <c r="L32" s="225"/>
      <c r="M32" s="225"/>
      <c r="N32" s="225"/>
      <c r="O32" s="209"/>
      <c r="P32" s="316"/>
    </row>
    <row r="33" spans="1:16" ht="15" customHeight="1" x14ac:dyDescent="0.25">
      <c r="A33" s="107" t="s">
        <v>35</v>
      </c>
      <c r="B33" s="121">
        <f>B34/B32</f>
        <v>26.722222222222221</v>
      </c>
      <c r="C33" s="118"/>
      <c r="D33" s="119"/>
      <c r="E33" s="120"/>
      <c r="F33" s="182"/>
      <c r="G33" s="208"/>
      <c r="H33" s="309" t="s">
        <v>86</v>
      </c>
      <c r="I33" s="223"/>
      <c r="J33" s="171"/>
      <c r="K33" s="309" t="s">
        <v>87</v>
      </c>
      <c r="L33" s="309" t="s">
        <v>88</v>
      </c>
      <c r="M33" s="309" t="s">
        <v>89</v>
      </c>
      <c r="N33" s="309" t="s">
        <v>90</v>
      </c>
      <c r="O33" s="310" t="s">
        <v>91</v>
      </c>
      <c r="P33" s="316"/>
    </row>
    <row r="34" spans="1:16" ht="15" customHeight="1" x14ac:dyDescent="0.25">
      <c r="A34" s="107" t="s">
        <v>36</v>
      </c>
      <c r="B34" s="122">
        <f>SUMIF('APHIS 71'!$F$14:$F$145,"=P?",'APHIS 71'!$J$14:$J$145)</f>
        <v>1924</v>
      </c>
      <c r="C34" s="118"/>
      <c r="D34" s="119"/>
      <c r="E34" s="120"/>
      <c r="F34" s="182"/>
      <c r="G34" s="208" t="s">
        <v>42</v>
      </c>
      <c r="H34" s="175">
        <f>C35</f>
        <v>962</v>
      </c>
      <c r="I34" s="223"/>
      <c r="J34" s="171" t="s">
        <v>92</v>
      </c>
      <c r="K34" s="176">
        <f>B34</f>
        <v>1924</v>
      </c>
      <c r="L34" s="336">
        <v>0</v>
      </c>
      <c r="M34" s="176">
        <f>K34-L34-O34</f>
        <v>1924</v>
      </c>
      <c r="N34" s="336">
        <v>0</v>
      </c>
      <c r="O34" s="323"/>
      <c r="P34" s="316"/>
    </row>
    <row r="35" spans="1:16" ht="15" customHeight="1" thickBot="1" x14ac:dyDescent="0.3">
      <c r="A35" s="110" t="s">
        <v>38</v>
      </c>
      <c r="B35" s="123">
        <f>SUMIF('APHIS 71'!$F$14:$F$145,"=P?",'APHIS 71'!$L$14:$L$145)</f>
        <v>962</v>
      </c>
      <c r="C35" s="124">
        <f>SUMIFS('APHIS 71'!$L$14:$L$145,'APHIS 71'!$F$14:$F$145,"=P?",'APHIS 71'!$H$14:$H$145,"=I")</f>
        <v>962</v>
      </c>
      <c r="D35" s="125">
        <f>SUMIFS('APHIS 71'!$L$14:$L$145,'APHIS 71'!$F$14:$F$145,"=P?",'APHIS 71'!$H$14:$H$145,"=R")</f>
        <v>0</v>
      </c>
      <c r="E35" s="126">
        <f>SUMIFS('APHIS 71'!$L$14:$L$145,'APHIS 71'!$F$14:$F$145,"=P?",'APHIS 71'!$H$14:$H$145,"=TP")</f>
        <v>0</v>
      </c>
      <c r="F35" s="216" t="s">
        <v>104</v>
      </c>
      <c r="G35" s="208" t="s">
        <v>93</v>
      </c>
      <c r="H35" s="176">
        <f>D35</f>
        <v>0</v>
      </c>
      <c r="I35" s="223"/>
      <c r="J35" s="171" t="s">
        <v>86</v>
      </c>
      <c r="K35" s="176">
        <f>H37</f>
        <v>962</v>
      </c>
      <c r="L35" s="336">
        <v>0</v>
      </c>
      <c r="M35" s="176">
        <f>K35-L35-O35</f>
        <v>962</v>
      </c>
      <c r="N35" s="336">
        <v>0</v>
      </c>
      <c r="O35" s="323"/>
      <c r="P35" s="316"/>
    </row>
    <row r="36" spans="1:16" ht="15" customHeight="1" thickBot="1" x14ac:dyDescent="0.3">
      <c r="A36" s="315" t="s">
        <v>44</v>
      </c>
      <c r="B36" s="315">
        <f>SUMIFS('APHIS 71'!$J$14:$J$145,'APHIS 71'!$F$14:$F$145,"=P?",'APHIS 71'!$E$14:$E$145,"=E")</f>
        <v>1924</v>
      </c>
      <c r="C36" s="277"/>
      <c r="D36" s="278"/>
      <c r="E36" s="279"/>
      <c r="F36" s="182"/>
      <c r="G36" s="205" t="s">
        <v>94</v>
      </c>
      <c r="H36" s="177">
        <f>E35</f>
        <v>0</v>
      </c>
      <c r="I36" s="223"/>
      <c r="J36" s="171" t="s">
        <v>95</v>
      </c>
      <c r="K36" s="173">
        <v>0</v>
      </c>
      <c r="L36" s="336">
        <v>0</v>
      </c>
      <c r="M36" s="174">
        <v>0</v>
      </c>
      <c r="N36" s="336">
        <v>0</v>
      </c>
      <c r="O36" s="323"/>
      <c r="P36" s="316"/>
    </row>
    <row r="37" spans="1:16" ht="15" customHeight="1" thickBot="1" x14ac:dyDescent="0.3">
      <c r="A37" s="315" t="s">
        <v>45</v>
      </c>
      <c r="B37" s="315">
        <f>SUMIFS('APHIS 71'!$L$14:$L$145,'APHIS 71'!$F$14:$F$145,"=P?",'APHIS 71'!$E$14:$E$145,"=E")</f>
        <v>962</v>
      </c>
      <c r="C37" s="280"/>
      <c r="D37" s="281"/>
      <c r="E37" s="282"/>
      <c r="F37" s="296"/>
      <c r="G37" s="206" t="s">
        <v>68</v>
      </c>
      <c r="H37" s="172">
        <f>SUM(H34:H36)</f>
        <v>962</v>
      </c>
      <c r="I37" s="223"/>
      <c r="J37" s="223" t="s">
        <v>97</v>
      </c>
      <c r="K37" s="223"/>
      <c r="L37" s="223"/>
      <c r="M37" s="226">
        <v>0</v>
      </c>
      <c r="N37" s="223"/>
      <c r="O37" s="210"/>
      <c r="P37" s="316"/>
    </row>
    <row r="38" spans="1:16" ht="17.100000000000001" customHeight="1" thickBot="1" x14ac:dyDescent="0.3">
      <c r="A38" s="185"/>
      <c r="B38" s="185"/>
      <c r="C38" s="186"/>
      <c r="D38" s="186"/>
      <c r="E38" s="186"/>
      <c r="F38" s="297"/>
      <c r="G38" s="300"/>
      <c r="H38" s="300"/>
      <c r="I38" s="300"/>
      <c r="J38" s="300"/>
      <c r="K38" s="300"/>
      <c r="L38" s="300"/>
      <c r="M38" s="300"/>
      <c r="N38" s="300"/>
      <c r="O38" s="302"/>
      <c r="P38" s="316"/>
    </row>
    <row r="39" spans="1:16" ht="17.100000000000001" customHeight="1" x14ac:dyDescent="0.25">
      <c r="A39" s="112" t="s">
        <v>30</v>
      </c>
      <c r="B39" s="113" t="s">
        <v>48</v>
      </c>
      <c r="C39" s="114" t="s">
        <v>42</v>
      </c>
      <c r="D39" s="115" t="s">
        <v>43</v>
      </c>
      <c r="E39" s="116" t="s">
        <v>77</v>
      </c>
      <c r="F39" s="182"/>
      <c r="G39" s="203" t="s">
        <v>98</v>
      </c>
      <c r="H39" s="223"/>
      <c r="I39" s="223"/>
      <c r="J39" s="225" t="s">
        <v>32</v>
      </c>
      <c r="K39" s="339">
        <f>B40</f>
        <v>0</v>
      </c>
      <c r="L39" s="225"/>
      <c r="M39" s="225"/>
      <c r="N39" s="225"/>
      <c r="O39" s="209"/>
      <c r="P39" s="316"/>
    </row>
    <row r="40" spans="1:16" ht="15" customHeight="1" x14ac:dyDescent="0.25">
      <c r="A40" s="107" t="s">
        <v>33</v>
      </c>
      <c r="B40" s="117">
        <f>E13</f>
        <v>0</v>
      </c>
      <c r="C40" s="118"/>
      <c r="D40" s="119"/>
      <c r="E40" s="120"/>
      <c r="F40" s="182"/>
      <c r="G40" s="203"/>
      <c r="H40" s="223"/>
      <c r="I40" s="223"/>
      <c r="J40" s="225"/>
      <c r="K40" s="225"/>
      <c r="L40" s="225"/>
      <c r="M40" s="225"/>
      <c r="N40" s="225"/>
      <c r="O40" s="209"/>
      <c r="P40" s="316"/>
    </row>
    <row r="41" spans="1:16" ht="15" customHeight="1" thickBot="1" x14ac:dyDescent="0.3">
      <c r="A41" s="107" t="s">
        <v>35</v>
      </c>
      <c r="B41" s="121" t="e">
        <f>B42/B40</f>
        <v>#DIV/0!</v>
      </c>
      <c r="C41" s="118"/>
      <c r="D41" s="119"/>
      <c r="E41" s="120"/>
      <c r="F41" s="182"/>
      <c r="G41" s="205"/>
      <c r="H41" s="311" t="s">
        <v>86</v>
      </c>
      <c r="I41" s="223"/>
      <c r="J41" s="171"/>
      <c r="K41" s="309" t="s">
        <v>87</v>
      </c>
      <c r="L41" s="309" t="s">
        <v>88</v>
      </c>
      <c r="M41" s="309" t="s">
        <v>89</v>
      </c>
      <c r="N41" s="309" t="s">
        <v>90</v>
      </c>
      <c r="O41" s="310" t="s">
        <v>91</v>
      </c>
      <c r="P41" s="316"/>
    </row>
    <row r="42" spans="1:16" ht="15" customHeight="1" x14ac:dyDescent="0.25">
      <c r="A42" s="107" t="s">
        <v>36</v>
      </c>
      <c r="B42" s="122">
        <f>SUMIF('APHIS 71'!$F$14:$F$145,"=I",'APHIS 71'!$J$14:$J$145)</f>
        <v>0</v>
      </c>
      <c r="C42" s="118"/>
      <c r="D42" s="119"/>
      <c r="E42" s="120"/>
      <c r="F42" s="182"/>
      <c r="G42" s="206" t="s">
        <v>42</v>
      </c>
      <c r="H42" s="175">
        <f>C43</f>
        <v>0</v>
      </c>
      <c r="I42" s="223"/>
      <c r="J42" s="171" t="s">
        <v>92</v>
      </c>
      <c r="K42" s="176">
        <f>B42</f>
        <v>0</v>
      </c>
      <c r="L42" s="336">
        <v>0</v>
      </c>
      <c r="M42" s="176">
        <f>K42-L42-O42</f>
        <v>0</v>
      </c>
      <c r="N42" s="336">
        <v>0</v>
      </c>
      <c r="O42" s="323"/>
      <c r="P42" s="316"/>
    </row>
    <row r="43" spans="1:16" ht="15" customHeight="1" thickBot="1" x14ac:dyDescent="0.3">
      <c r="A43" s="110" t="s">
        <v>38</v>
      </c>
      <c r="B43" s="123">
        <f>SUMIF('APHIS 71'!$F$14:$F$145,"=I",'APHIS 71'!$L$14:$L$145)</f>
        <v>0</v>
      </c>
      <c r="C43" s="124">
        <f>SUMIFS('APHIS 71'!$L$14:$L$145,'APHIS 71'!$F$14:$F$145,"=I",'APHIS 71'!$H$14:$H$145,"=I")</f>
        <v>0</v>
      </c>
      <c r="D43" s="125">
        <f>SUMIFS('APHIS 71'!$L$14:$L$145,'APHIS 71'!$F$14:$F$145,"=I",'APHIS 71'!$H$14:$H$145,"=R")</f>
        <v>0</v>
      </c>
      <c r="E43" s="126">
        <f>SUMIFS('APHIS 71'!$L$14:$L$145,'APHIS 71'!$F$14:$F$145,"=I",'APHIS 71'!$H$14:$H$145,"=TP")</f>
        <v>0</v>
      </c>
      <c r="F43" s="216" t="s">
        <v>104</v>
      </c>
      <c r="G43" s="208" t="s">
        <v>93</v>
      </c>
      <c r="H43" s="176">
        <f>D43</f>
        <v>0</v>
      </c>
      <c r="I43" s="223"/>
      <c r="J43" s="171" t="s">
        <v>86</v>
      </c>
      <c r="K43" s="176">
        <f>H45</f>
        <v>0</v>
      </c>
      <c r="L43" s="336">
        <v>0</v>
      </c>
      <c r="M43" s="176">
        <f>K43-L43-O43</f>
        <v>0</v>
      </c>
      <c r="N43" s="336">
        <v>0</v>
      </c>
      <c r="O43" s="323"/>
      <c r="P43" s="316"/>
    </row>
    <row r="44" spans="1:16" ht="15" customHeight="1" thickBot="1" x14ac:dyDescent="0.3">
      <c r="A44" s="315" t="s">
        <v>44</v>
      </c>
      <c r="B44" s="315">
        <f>SUMIFS('APHIS 71'!$J$14:$J$145,'APHIS 71'!$F$14:$F$145,"=I",'APHIS 71'!$E$14:$E$145,"=E")</f>
        <v>0</v>
      </c>
      <c r="C44" s="277"/>
      <c r="D44" s="278"/>
      <c r="E44" s="279"/>
      <c r="F44" s="182"/>
      <c r="G44" s="205" t="s">
        <v>94</v>
      </c>
      <c r="H44" s="177">
        <f>E43</f>
        <v>0</v>
      </c>
      <c r="I44" s="223"/>
      <c r="J44" s="171" t="s">
        <v>95</v>
      </c>
      <c r="K44" s="173">
        <v>0</v>
      </c>
      <c r="L44" s="336">
        <v>0</v>
      </c>
      <c r="M44" s="173">
        <v>0</v>
      </c>
      <c r="N44" s="336">
        <v>0</v>
      </c>
      <c r="O44" s="323"/>
      <c r="P44" s="316"/>
    </row>
    <row r="45" spans="1:16" ht="15" customHeight="1" thickBot="1" x14ac:dyDescent="0.3">
      <c r="A45" s="315" t="s">
        <v>45</v>
      </c>
      <c r="B45" s="315">
        <f>SUMIFS('APHIS 71'!$L$14:$L$145,'APHIS 71'!$F$14:$F$145,"=I",'APHIS 71'!$E$14:$E$145,"=E")</f>
        <v>0</v>
      </c>
      <c r="C45" s="280"/>
      <c r="D45" s="281"/>
      <c r="E45" s="282"/>
      <c r="F45" s="295"/>
      <c r="G45" s="211" t="s">
        <v>68</v>
      </c>
      <c r="H45" s="212">
        <f>SUM(H42:H44)</f>
        <v>0</v>
      </c>
      <c r="I45" s="213"/>
      <c r="J45" s="213"/>
      <c r="K45" s="213"/>
      <c r="L45" s="213"/>
      <c r="M45" s="213"/>
      <c r="N45" s="213"/>
      <c r="O45" s="214"/>
      <c r="P45" s="316"/>
    </row>
    <row r="46" spans="1:16" ht="17.100000000000001" customHeight="1" x14ac:dyDescent="0.25">
      <c r="A46" s="182"/>
      <c r="B46" s="182"/>
      <c r="C46" s="182"/>
      <c r="D46" s="182"/>
      <c r="E46" s="182"/>
      <c r="F46" s="182"/>
      <c r="G46" s="182"/>
      <c r="H46" s="182"/>
      <c r="I46" s="182"/>
      <c r="J46" s="182"/>
      <c r="K46" s="182"/>
      <c r="L46" s="182"/>
      <c r="M46" s="182"/>
      <c r="N46" s="182"/>
      <c r="O46" s="182"/>
      <c r="P46" s="316"/>
    </row>
    <row r="54" spans="1:1" ht="9" customHeight="1" x14ac:dyDescent="0.25">
      <c r="A54" s="19" t="s">
        <v>113</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tabSelected="1" zoomScale="85" zoomScaleNormal="85" zoomScaleSheetLayoutView="115" workbookViewId="0">
      <selection activeCell="D22" sqref="D22"/>
    </sheetView>
  </sheetViews>
  <sheetFormatPr defaultColWidth="9.140625" defaultRowHeight="9" customHeight="1" x14ac:dyDescent="0.25"/>
  <cols>
    <col min="1" max="1" width="3.85546875" style="19" customWidth="1"/>
    <col min="2" max="2" width="35.140625" style="19" customWidth="1"/>
    <col min="3" max="3" width="13.85546875" style="19" customWidth="1"/>
    <col min="4" max="4" width="90.7109375" style="19" customWidth="1"/>
    <col min="5" max="5" width="2.85546875" style="19" customWidth="1"/>
    <col min="6" max="16384" width="9.140625" style="19"/>
  </cols>
  <sheetData>
    <row r="1" spans="1:8" ht="31.5" customHeight="1" thickBot="1" x14ac:dyDescent="0.3">
      <c r="B1" s="196" t="s">
        <v>102</v>
      </c>
      <c r="C1" s="197"/>
      <c r="D1" s="198"/>
    </row>
    <row r="2" spans="1:8" ht="31.5" customHeight="1" x14ac:dyDescent="0.25">
      <c r="B2" s="367" t="s">
        <v>141</v>
      </c>
      <c r="C2" s="276"/>
      <c r="D2" s="368" t="s">
        <v>142</v>
      </c>
    </row>
    <row r="3" spans="1:8" ht="15" customHeight="1" thickBot="1" x14ac:dyDescent="0.3">
      <c r="B3" s="145"/>
    </row>
    <row r="4" spans="1:8" ht="33" customHeight="1" x14ac:dyDescent="0.25">
      <c r="B4" s="337" t="s">
        <v>132</v>
      </c>
      <c r="C4" s="363" t="s">
        <v>139</v>
      </c>
      <c r="D4" s="131" t="s">
        <v>34</v>
      </c>
      <c r="E4" s="127"/>
    </row>
    <row r="5" spans="1:8" ht="15" customHeight="1" thickBot="1" x14ac:dyDescent="0.3">
      <c r="B5" s="364" t="s">
        <v>82</v>
      </c>
      <c r="C5" s="365"/>
      <c r="D5" s="366" t="s">
        <v>140</v>
      </c>
    </row>
    <row r="6" spans="1:8" ht="15" customHeight="1" thickBot="1" x14ac:dyDescent="0.3">
      <c r="A6" s="128"/>
      <c r="B6" s="199" t="s">
        <v>166</v>
      </c>
      <c r="C6" s="200">
        <v>46.75</v>
      </c>
      <c r="D6" s="381" t="s">
        <v>167</v>
      </c>
      <c r="F6" s="145"/>
    </row>
    <row r="7" spans="1:8" ht="15" customHeight="1" x14ac:dyDescent="0.25">
      <c r="B7" s="382" t="s">
        <v>168</v>
      </c>
      <c r="C7" s="200">
        <v>24</v>
      </c>
      <c r="D7" s="201"/>
    </row>
    <row r="8" spans="1:8" ht="15" customHeight="1" x14ac:dyDescent="0.25">
      <c r="B8" s="199"/>
      <c r="C8" s="200"/>
      <c r="D8" s="201"/>
    </row>
    <row r="9" spans="1:8" ht="15" customHeight="1" x14ac:dyDescent="0.25">
      <c r="B9" s="199"/>
      <c r="C9" s="200"/>
      <c r="D9" s="201"/>
    </row>
    <row r="10" spans="1:8" ht="15" customHeight="1" x14ac:dyDescent="0.25">
      <c r="B10" s="199"/>
      <c r="C10" s="200"/>
      <c r="D10" s="201"/>
    </row>
    <row r="11" spans="1:8" ht="15" customHeight="1" x14ac:dyDescent="0.25">
      <c r="B11" s="199"/>
      <c r="C11" s="200"/>
      <c r="D11" s="201"/>
    </row>
    <row r="12" spans="1:8" ht="15" customHeight="1" x14ac:dyDescent="0.25">
      <c r="B12" s="202"/>
      <c r="C12" s="200"/>
      <c r="D12" s="201"/>
    </row>
    <row r="13" spans="1:8" ht="15" customHeight="1" x14ac:dyDescent="0.25">
      <c r="B13" s="202"/>
      <c r="C13" s="200"/>
      <c r="D13" s="201"/>
    </row>
    <row r="14" spans="1:8" ht="15" customHeight="1" x14ac:dyDescent="0.25">
      <c r="B14" s="202"/>
      <c r="C14" s="200"/>
      <c r="D14" s="201"/>
    </row>
    <row r="15" spans="1:8" ht="15" customHeight="1" x14ac:dyDescent="0.25">
      <c r="B15" s="202"/>
      <c r="C15" s="200"/>
      <c r="D15" s="201"/>
    </row>
    <row r="16" spans="1:8" ht="15" customHeight="1" x14ac:dyDescent="0.25">
      <c r="A16" s="129"/>
      <c r="B16" s="202"/>
      <c r="C16" s="200"/>
      <c r="D16" s="201"/>
      <c r="H16" s="167"/>
    </row>
    <row r="17" spans="1:8" ht="15" customHeight="1" x14ac:dyDescent="0.25">
      <c r="A17" s="129"/>
      <c r="B17" s="202"/>
      <c r="C17" s="200"/>
      <c r="D17" s="201"/>
    </row>
    <row r="18" spans="1:8" ht="15" customHeight="1" x14ac:dyDescent="0.25">
      <c r="A18" s="129"/>
      <c r="B18" s="202"/>
      <c r="C18" s="200"/>
      <c r="D18" s="201"/>
      <c r="H18" s="167"/>
    </row>
    <row r="19" spans="1:8" ht="15" customHeight="1" x14ac:dyDescent="0.25">
      <c r="B19" s="202"/>
      <c r="C19" s="200"/>
      <c r="D19" s="201"/>
    </row>
    <row r="20" spans="1:8" ht="15" customHeight="1" thickBot="1" x14ac:dyDescent="0.3">
      <c r="B20" s="193"/>
      <c r="C20" s="275">
        <f>AVERAGE(C6:C19)</f>
        <v>35.375</v>
      </c>
      <c r="D20" s="194" t="s">
        <v>131</v>
      </c>
    </row>
    <row r="21" spans="1:8" ht="15" customHeight="1" x14ac:dyDescent="0.25"/>
    <row r="22" spans="1:8" ht="15" customHeight="1" x14ac:dyDescent="0.25"/>
    <row r="23" spans="1:8" ht="20.100000000000001" customHeight="1" x14ac:dyDescent="0.25">
      <c r="B23" s="195" t="s">
        <v>99</v>
      </c>
      <c r="C23" s="219">
        <f>'APHIS 71'!L9</f>
        <v>962</v>
      </c>
    </row>
    <row r="24" spans="1:8" ht="20.100000000000001" customHeight="1" thickBot="1" x14ac:dyDescent="0.3">
      <c r="B24" s="195" t="s">
        <v>100</v>
      </c>
      <c r="C24" s="372">
        <f>C20</f>
        <v>35.375</v>
      </c>
      <c r="D24" s="369" t="s">
        <v>108</v>
      </c>
    </row>
    <row r="25" spans="1:8" ht="20.100000000000001" customHeight="1" x14ac:dyDescent="0.25">
      <c r="B25" s="195"/>
      <c r="C25" s="361">
        <f>C23*C24</f>
        <v>34030.75</v>
      </c>
      <c r="D25" s="369" t="s">
        <v>109</v>
      </c>
    </row>
    <row r="26" spans="1:8" ht="20.100000000000001" customHeight="1" x14ac:dyDescent="0.25">
      <c r="B26" s="195" t="s">
        <v>101</v>
      </c>
      <c r="C26" s="218"/>
      <c r="D26" s="370"/>
    </row>
    <row r="27" spans="1:8" ht="20.100000000000001" customHeight="1" thickBot="1" x14ac:dyDescent="0.3">
      <c r="A27" s="320" t="s">
        <v>129</v>
      </c>
      <c r="B27" s="362">
        <v>1.4286000000000001</v>
      </c>
      <c r="C27" s="373">
        <f>C25*B27</f>
        <v>48616.329450000005</v>
      </c>
      <c r="D27" s="371" t="s">
        <v>137</v>
      </c>
    </row>
    <row r="28" spans="1:8" ht="20.100000000000001" customHeight="1" x14ac:dyDescent="0.25">
      <c r="D28" s="371" t="s">
        <v>138</v>
      </c>
    </row>
    <row r="29" spans="1:8" ht="15" customHeight="1" x14ac:dyDescent="0.25">
      <c r="B29" s="137"/>
      <c r="C29" s="138"/>
      <c r="D29" s="138"/>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5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47" t="s">
        <v>49</v>
      </c>
      <c r="B1" s="155" t="s">
        <v>79</v>
      </c>
      <c r="C1" s="41"/>
      <c r="D1" s="41"/>
      <c r="E1" s="41"/>
      <c r="F1" s="41"/>
      <c r="G1" s="152"/>
      <c r="H1" s="152"/>
      <c r="I1" s="42"/>
      <c r="J1" s="42"/>
      <c r="K1" s="148" t="s">
        <v>3</v>
      </c>
      <c r="L1" s="153" t="s">
        <v>80</v>
      </c>
    </row>
    <row r="2" spans="1:20" ht="45" customHeight="1" x14ac:dyDescent="0.35">
      <c r="A2" s="359" t="s">
        <v>27</v>
      </c>
      <c r="B2" s="154"/>
      <c r="C2" s="54"/>
      <c r="D2" s="47"/>
      <c r="E2" s="47"/>
      <c r="F2" s="47"/>
      <c r="G2" s="47"/>
      <c r="H2" s="47"/>
      <c r="I2" s="48"/>
      <c r="J2" s="46"/>
      <c r="K2" s="48"/>
      <c r="L2" s="49"/>
      <c r="N2" s="140" t="s">
        <v>81</v>
      </c>
    </row>
    <row r="3" spans="1:20" ht="36" customHeight="1" thickBot="1" x14ac:dyDescent="0.3">
      <c r="A3" s="144" t="s">
        <v>83</v>
      </c>
      <c r="B3" s="160"/>
      <c r="C3" s="50"/>
      <c r="D3" s="50"/>
      <c r="E3" s="50"/>
      <c r="F3" s="50"/>
      <c r="G3" s="50"/>
      <c r="H3" s="50"/>
      <c r="I3" s="51"/>
      <c r="J3" s="52"/>
      <c r="K3" s="51"/>
      <c r="L3" s="53"/>
    </row>
    <row r="4" spans="1:20" ht="21" customHeight="1" thickBot="1" x14ac:dyDescent="0.3">
      <c r="A4" s="59" t="s">
        <v>84</v>
      </c>
      <c r="B4" s="60"/>
      <c r="C4" s="61"/>
      <c r="D4" s="61"/>
      <c r="E4" s="62"/>
      <c r="F4" s="62"/>
      <c r="G4" s="62"/>
      <c r="H4" s="62"/>
      <c r="I4" s="62"/>
      <c r="J4" s="63"/>
      <c r="K4" s="64" t="s">
        <v>50</v>
      </c>
      <c r="L4" s="65"/>
      <c r="M4" s="239"/>
      <c r="N4" s="240"/>
      <c r="O4" s="240"/>
      <c r="P4" s="243" t="s">
        <v>112</v>
      </c>
    </row>
    <row r="5" spans="1:20" ht="19.5" thickBot="1" x14ac:dyDescent="0.35">
      <c r="A5" s="44" t="s">
        <v>0</v>
      </c>
      <c r="B5" s="58"/>
      <c r="C5" s="33"/>
      <c r="D5" s="33"/>
      <c r="E5" s="33"/>
      <c r="F5" s="38"/>
      <c r="G5" s="38"/>
      <c r="H5" s="38"/>
      <c r="I5" s="39"/>
      <c r="J5" s="23"/>
      <c r="K5" s="24" t="s">
        <v>78</v>
      </c>
      <c r="L5" s="25">
        <f>SUMIF(G14:G44,"*X*",I14:I44)</f>
        <v>0</v>
      </c>
      <c r="M5" s="241"/>
      <c r="N5" s="242" t="s">
        <v>111</v>
      </c>
      <c r="O5" s="244">
        <f>L5</f>
        <v>0</v>
      </c>
      <c r="P5" s="245">
        <f>L5-O5</f>
        <v>0</v>
      </c>
    </row>
    <row r="6" spans="1:20" x14ac:dyDescent="0.25">
      <c r="A6" s="43" t="s">
        <v>1</v>
      </c>
      <c r="B6" s="55"/>
      <c r="C6" s="34"/>
      <c r="D6" s="34"/>
      <c r="E6" s="34"/>
      <c r="F6" s="34"/>
      <c r="G6" s="34"/>
      <c r="H6" s="34"/>
      <c r="I6" s="36"/>
      <c r="J6" s="26"/>
      <c r="K6" s="27" t="s">
        <v>15</v>
      </c>
      <c r="L6" s="28">
        <f>SUM(J14:J44)</f>
        <v>0</v>
      </c>
    </row>
    <row r="7" spans="1:20" x14ac:dyDescent="0.25">
      <c r="A7" s="43" t="s">
        <v>2</v>
      </c>
      <c r="B7" s="55"/>
      <c r="C7" s="34"/>
      <c r="D7" s="34"/>
      <c r="E7" s="34"/>
      <c r="F7" s="34"/>
      <c r="G7" s="34"/>
      <c r="H7" s="34"/>
      <c r="I7" s="36"/>
      <c r="J7" s="26"/>
      <c r="K7" s="27" t="s">
        <v>16</v>
      </c>
      <c r="L7" s="350" t="s">
        <v>135</v>
      </c>
    </row>
    <row r="8" spans="1:20" x14ac:dyDescent="0.25">
      <c r="A8" s="43" t="s">
        <v>3</v>
      </c>
      <c r="B8" s="56"/>
      <c r="C8" s="34"/>
      <c r="D8" s="34"/>
      <c r="E8" s="34"/>
      <c r="F8" s="34"/>
      <c r="G8" s="34"/>
      <c r="H8" s="34"/>
      <c r="I8" s="36"/>
      <c r="J8" s="26"/>
      <c r="K8" s="27" t="s">
        <v>17</v>
      </c>
      <c r="L8" s="29" t="e">
        <f>L6/L5</f>
        <v>#DIV/0!</v>
      </c>
    </row>
    <row r="9" spans="1:20" x14ac:dyDescent="0.25">
      <c r="A9" s="43" t="s">
        <v>4</v>
      </c>
      <c r="B9" s="55"/>
      <c r="C9" s="34"/>
      <c r="D9" s="34"/>
      <c r="E9" s="34"/>
      <c r="F9" s="34"/>
      <c r="G9" s="34"/>
      <c r="H9" s="34"/>
      <c r="I9" s="36"/>
      <c r="J9" s="26"/>
      <c r="K9" s="27" t="s">
        <v>18</v>
      </c>
      <c r="L9" s="28">
        <f>SUM(L14:L44)</f>
        <v>0</v>
      </c>
    </row>
    <row r="10" spans="1:20" x14ac:dyDescent="0.25">
      <c r="A10" s="43" t="s">
        <v>5</v>
      </c>
      <c r="B10" s="55"/>
      <c r="C10" s="34"/>
      <c r="D10" s="34"/>
      <c r="E10" s="34"/>
      <c r="F10" s="34"/>
      <c r="G10" s="34"/>
      <c r="H10" s="34"/>
      <c r="I10" s="36"/>
      <c r="J10" s="26"/>
      <c r="K10" s="27" t="s">
        <v>19</v>
      </c>
      <c r="L10" s="30" t="e">
        <f>L9/L6</f>
        <v>#DIV/0!</v>
      </c>
    </row>
    <row r="11" spans="1:20" ht="19.5" thickBot="1" x14ac:dyDescent="0.35">
      <c r="A11" s="45" t="s">
        <v>6</v>
      </c>
      <c r="B11" s="57"/>
      <c r="C11" s="35"/>
      <c r="D11" s="35"/>
      <c r="E11" s="35"/>
      <c r="F11" s="35"/>
      <c r="G11" s="35"/>
      <c r="H11" s="35"/>
      <c r="I11" s="40"/>
      <c r="J11" s="31"/>
      <c r="K11" s="32" t="s">
        <v>20</v>
      </c>
      <c r="L11" s="351" t="s">
        <v>135</v>
      </c>
      <c r="Q11" s="374" t="s">
        <v>143</v>
      </c>
    </row>
    <row r="12" spans="1:20" ht="21" customHeight="1" thickTop="1" thickBot="1" x14ac:dyDescent="0.3">
      <c r="A12" s="66" t="s">
        <v>25</v>
      </c>
      <c r="B12" s="67"/>
      <c r="C12" s="67"/>
      <c r="D12" s="67"/>
      <c r="E12" s="67"/>
      <c r="F12" s="67"/>
      <c r="G12" s="67"/>
      <c r="H12" s="67"/>
      <c r="I12" s="68"/>
      <c r="J12" s="68"/>
      <c r="K12" s="68"/>
      <c r="L12" s="130"/>
      <c r="M12" s="99"/>
      <c r="N12" s="141" t="s">
        <v>61</v>
      </c>
      <c r="O12" s="100"/>
      <c r="P12" s="101"/>
      <c r="Q12" s="102"/>
      <c r="R12" s="142" t="s">
        <v>133</v>
      </c>
      <c r="S12" s="102"/>
      <c r="T12" s="103"/>
    </row>
    <row r="13" spans="1:20" ht="107.25" customHeight="1" thickBot="1" x14ac:dyDescent="0.3">
      <c r="A13" s="7" t="s">
        <v>7</v>
      </c>
      <c r="B13" s="7" t="s">
        <v>8</v>
      </c>
      <c r="C13" s="7" t="s">
        <v>13</v>
      </c>
      <c r="D13" s="7" t="s">
        <v>14</v>
      </c>
      <c r="E13" s="8" t="s">
        <v>9</v>
      </c>
      <c r="F13" s="8" t="s">
        <v>12</v>
      </c>
      <c r="G13" s="8" t="s">
        <v>11</v>
      </c>
      <c r="H13" s="8" t="s">
        <v>10</v>
      </c>
      <c r="I13" s="150" t="s">
        <v>24</v>
      </c>
      <c r="J13" s="7" t="s">
        <v>21</v>
      </c>
      <c r="K13" s="150" t="s">
        <v>22</v>
      </c>
      <c r="L13" s="7" t="s">
        <v>23</v>
      </c>
      <c r="M13" s="94" t="s">
        <v>62</v>
      </c>
      <c r="N13" s="95" t="s">
        <v>63</v>
      </c>
      <c r="O13" s="95" t="s">
        <v>64</v>
      </c>
      <c r="P13" s="96" t="s">
        <v>65</v>
      </c>
      <c r="Q13" s="21" t="s">
        <v>62</v>
      </c>
      <c r="R13" s="7" t="s">
        <v>63</v>
      </c>
      <c r="S13" s="7" t="s">
        <v>64</v>
      </c>
      <c r="T13" s="20" t="s">
        <v>65</v>
      </c>
    </row>
    <row r="14" spans="1:20" ht="30" customHeight="1" x14ac:dyDescent="0.25">
      <c r="A14" s="70"/>
      <c r="B14" s="71"/>
      <c r="C14" s="5"/>
      <c r="D14" s="5"/>
      <c r="E14" s="5"/>
      <c r="F14" s="5"/>
      <c r="G14" s="237"/>
      <c r="H14" s="5"/>
      <c r="I14" s="6"/>
      <c r="J14" s="6"/>
      <c r="K14" s="92"/>
      <c r="L14" s="6">
        <f>ROUNDUP(J14*K14,0)</f>
        <v>0</v>
      </c>
      <c r="M14" s="97">
        <f>I14-Q14</f>
        <v>0</v>
      </c>
      <c r="N14" s="98">
        <f>J14-R14</f>
        <v>0</v>
      </c>
      <c r="O14" s="236">
        <f>K14-S14</f>
        <v>0</v>
      </c>
      <c r="P14" s="98">
        <f>L14-T14</f>
        <v>0</v>
      </c>
      <c r="Q14" s="22"/>
      <c r="R14" s="22"/>
      <c r="S14" s="22"/>
      <c r="T14" s="22"/>
    </row>
    <row r="15" spans="1:20" ht="30" customHeight="1" x14ac:dyDescent="0.25">
      <c r="A15" s="70"/>
      <c r="B15" s="73"/>
      <c r="C15" s="73"/>
      <c r="D15" s="73"/>
      <c r="E15" s="3"/>
      <c r="F15" s="3"/>
      <c r="G15" s="238"/>
      <c r="H15" s="3"/>
      <c r="I15" s="4"/>
      <c r="J15" s="4"/>
      <c r="K15" s="93"/>
      <c r="L15" s="6">
        <f t="shared" ref="L15:L43" si="0">ROUNDUP(J15*K15,0)</f>
        <v>0</v>
      </c>
      <c r="M15" s="97">
        <f t="shared" ref="M15:M43" si="1">I15-Q15</f>
        <v>0</v>
      </c>
      <c r="N15" s="98">
        <f t="shared" ref="N15:N44" si="2">J15-R15</f>
        <v>0</v>
      </c>
      <c r="O15" s="236">
        <f t="shared" ref="O15:O44" si="3">K15-S15</f>
        <v>0</v>
      </c>
      <c r="P15" s="98">
        <f t="shared" ref="P15:P44" si="4">L15-T15</f>
        <v>0</v>
      </c>
      <c r="Q15" s="22"/>
      <c r="R15" s="22"/>
      <c r="S15" s="22"/>
      <c r="T15" s="22"/>
    </row>
    <row r="16" spans="1:20" ht="30" customHeight="1" x14ac:dyDescent="0.25">
      <c r="A16" s="70"/>
      <c r="B16" s="73"/>
      <c r="C16" s="73"/>
      <c r="D16" s="73"/>
      <c r="E16" s="3"/>
      <c r="F16" s="3"/>
      <c r="G16" s="238"/>
      <c r="H16" s="3"/>
      <c r="I16" s="4"/>
      <c r="J16" s="4"/>
      <c r="K16" s="93"/>
      <c r="L16" s="6">
        <f t="shared" si="0"/>
        <v>0</v>
      </c>
      <c r="M16" s="97">
        <f t="shared" si="1"/>
        <v>0</v>
      </c>
      <c r="N16" s="98">
        <f t="shared" si="2"/>
        <v>0</v>
      </c>
      <c r="O16" s="236">
        <f t="shared" si="3"/>
        <v>0</v>
      </c>
      <c r="P16" s="98">
        <f t="shared" si="4"/>
        <v>0</v>
      </c>
      <c r="Q16" s="22"/>
      <c r="R16" s="22"/>
      <c r="S16" s="22"/>
      <c r="T16" s="22"/>
    </row>
    <row r="17" spans="1:20" ht="30" customHeight="1" x14ac:dyDescent="0.25">
      <c r="A17" s="72"/>
      <c r="B17" s="73"/>
      <c r="C17" s="73"/>
      <c r="D17" s="73"/>
      <c r="E17" s="3"/>
      <c r="F17" s="3"/>
      <c r="G17" s="238"/>
      <c r="H17" s="3"/>
      <c r="I17" s="4"/>
      <c r="J17" s="4"/>
      <c r="K17" s="93"/>
      <c r="L17" s="6">
        <f t="shared" si="0"/>
        <v>0</v>
      </c>
      <c r="M17" s="97">
        <f t="shared" si="1"/>
        <v>0</v>
      </c>
      <c r="N17" s="98">
        <f t="shared" si="2"/>
        <v>0</v>
      </c>
      <c r="O17" s="236">
        <f t="shared" si="3"/>
        <v>0</v>
      </c>
      <c r="P17" s="98">
        <f t="shared" si="4"/>
        <v>0</v>
      </c>
      <c r="Q17" s="22"/>
      <c r="R17" s="22"/>
      <c r="S17" s="22"/>
      <c r="T17" s="22"/>
    </row>
    <row r="18" spans="1:20" ht="30" customHeight="1" x14ac:dyDescent="0.25">
      <c r="A18" s="72"/>
      <c r="B18" s="73"/>
      <c r="C18" s="73"/>
      <c r="D18" s="73"/>
      <c r="E18" s="3"/>
      <c r="F18" s="3"/>
      <c r="G18" s="238"/>
      <c r="H18" s="3"/>
      <c r="I18" s="4"/>
      <c r="J18" s="4"/>
      <c r="K18" s="93"/>
      <c r="L18" s="6">
        <f t="shared" si="0"/>
        <v>0</v>
      </c>
      <c r="M18" s="97">
        <f t="shared" si="1"/>
        <v>0</v>
      </c>
      <c r="N18" s="98">
        <f t="shared" si="2"/>
        <v>0</v>
      </c>
      <c r="O18" s="236">
        <f t="shared" si="3"/>
        <v>0</v>
      </c>
      <c r="P18" s="98">
        <f t="shared" si="4"/>
        <v>0</v>
      </c>
      <c r="Q18" s="22"/>
      <c r="R18" s="22"/>
      <c r="S18" s="22"/>
      <c r="T18" s="22"/>
    </row>
    <row r="19" spans="1:20" ht="30" customHeight="1" x14ac:dyDescent="0.25">
      <c r="A19" s="72"/>
      <c r="B19" s="73"/>
      <c r="C19" s="73"/>
      <c r="D19" s="73"/>
      <c r="E19" s="3"/>
      <c r="F19" s="3"/>
      <c r="G19" s="238"/>
      <c r="H19" s="3"/>
      <c r="I19" s="4"/>
      <c r="J19" s="4"/>
      <c r="K19" s="93"/>
      <c r="L19" s="6">
        <f t="shared" si="0"/>
        <v>0</v>
      </c>
      <c r="M19" s="97">
        <f t="shared" si="1"/>
        <v>0</v>
      </c>
      <c r="N19" s="98">
        <f t="shared" si="2"/>
        <v>0</v>
      </c>
      <c r="O19" s="236">
        <f t="shared" si="3"/>
        <v>0</v>
      </c>
      <c r="P19" s="98">
        <f t="shared" si="4"/>
        <v>0</v>
      </c>
      <c r="Q19" s="22"/>
      <c r="R19" s="22"/>
      <c r="S19" s="22"/>
      <c r="T19" s="22"/>
    </row>
    <row r="20" spans="1:20" ht="30" customHeight="1" x14ac:dyDescent="0.25">
      <c r="A20" s="72"/>
      <c r="B20" s="73"/>
      <c r="C20" s="73"/>
      <c r="D20" s="73"/>
      <c r="E20" s="3"/>
      <c r="F20" s="3"/>
      <c r="G20" s="238"/>
      <c r="H20" s="3"/>
      <c r="I20" s="4"/>
      <c r="J20" s="4"/>
      <c r="K20" s="93"/>
      <c r="L20" s="6">
        <f t="shared" si="0"/>
        <v>0</v>
      </c>
      <c r="M20" s="97">
        <f t="shared" si="1"/>
        <v>0</v>
      </c>
      <c r="N20" s="98">
        <f t="shared" si="2"/>
        <v>0</v>
      </c>
      <c r="O20" s="236">
        <f t="shared" si="3"/>
        <v>0</v>
      </c>
      <c r="P20" s="98">
        <f t="shared" si="4"/>
        <v>0</v>
      </c>
      <c r="Q20" s="22"/>
      <c r="R20" s="22"/>
      <c r="S20" s="22"/>
      <c r="T20" s="22"/>
    </row>
    <row r="21" spans="1:20" ht="30" customHeight="1" x14ac:dyDescent="0.25">
      <c r="A21" s="72"/>
      <c r="B21" s="73"/>
      <c r="C21" s="73"/>
      <c r="D21" s="73"/>
      <c r="E21" s="3"/>
      <c r="F21" s="3"/>
      <c r="G21" s="238"/>
      <c r="H21" s="3"/>
      <c r="I21" s="4"/>
      <c r="J21" s="4"/>
      <c r="K21" s="93"/>
      <c r="L21" s="6">
        <f t="shared" si="0"/>
        <v>0</v>
      </c>
      <c r="M21" s="97">
        <f t="shared" si="1"/>
        <v>0</v>
      </c>
      <c r="N21" s="98">
        <f t="shared" si="2"/>
        <v>0</v>
      </c>
      <c r="O21" s="236">
        <f t="shared" si="3"/>
        <v>0</v>
      </c>
      <c r="P21" s="98">
        <f t="shared" si="4"/>
        <v>0</v>
      </c>
      <c r="Q21" s="22"/>
      <c r="R21" s="22"/>
      <c r="S21" s="22"/>
      <c r="T21" s="22"/>
    </row>
    <row r="22" spans="1:20" ht="30" customHeight="1" x14ac:dyDescent="0.25">
      <c r="A22" s="72"/>
      <c r="B22" s="73"/>
      <c r="C22" s="73"/>
      <c r="D22" s="73"/>
      <c r="E22" s="3"/>
      <c r="F22" s="3"/>
      <c r="G22" s="238"/>
      <c r="H22" s="3"/>
      <c r="I22" s="4"/>
      <c r="J22" s="4"/>
      <c r="K22" s="93"/>
      <c r="L22" s="6">
        <f t="shared" si="0"/>
        <v>0</v>
      </c>
      <c r="M22" s="97">
        <f t="shared" si="1"/>
        <v>0</v>
      </c>
      <c r="N22" s="98">
        <f t="shared" si="2"/>
        <v>0</v>
      </c>
      <c r="O22" s="236">
        <f t="shared" si="3"/>
        <v>0</v>
      </c>
      <c r="P22" s="98">
        <f t="shared" si="4"/>
        <v>0</v>
      </c>
      <c r="Q22" s="22"/>
      <c r="R22" s="22"/>
      <c r="S22" s="22"/>
      <c r="T22" s="22"/>
    </row>
    <row r="23" spans="1:20" ht="30" customHeight="1" x14ac:dyDescent="0.25">
      <c r="A23" s="72"/>
      <c r="B23" s="73"/>
      <c r="C23" s="73"/>
      <c r="D23" s="73"/>
      <c r="E23" s="3"/>
      <c r="F23" s="3"/>
      <c r="G23" s="238"/>
      <c r="H23" s="3"/>
      <c r="I23" s="4"/>
      <c r="J23" s="4"/>
      <c r="K23" s="93"/>
      <c r="L23" s="6">
        <f t="shared" ref="L23:L28" si="5">ROUNDUP(J23*K23,0)</f>
        <v>0</v>
      </c>
      <c r="M23" s="97">
        <f t="shared" ref="M23:M28" si="6">I23-Q23</f>
        <v>0</v>
      </c>
      <c r="N23" s="98">
        <f t="shared" ref="N23:N28" si="7">J23-R23</f>
        <v>0</v>
      </c>
      <c r="O23" s="236">
        <f t="shared" ref="O23:O28" si="8">K23-S23</f>
        <v>0</v>
      </c>
      <c r="P23" s="98">
        <f t="shared" ref="P23:P28" si="9">L23-T23</f>
        <v>0</v>
      </c>
      <c r="Q23" s="22"/>
      <c r="R23" s="22"/>
      <c r="S23" s="22"/>
      <c r="T23" s="22"/>
    </row>
    <row r="24" spans="1:20" ht="30" customHeight="1" x14ac:dyDescent="0.25">
      <c r="A24" s="72"/>
      <c r="B24" s="73"/>
      <c r="C24" s="73"/>
      <c r="D24" s="73"/>
      <c r="E24" s="3"/>
      <c r="F24" s="3"/>
      <c r="G24" s="238"/>
      <c r="H24" s="3"/>
      <c r="I24" s="4"/>
      <c r="J24" s="4"/>
      <c r="K24" s="93"/>
      <c r="L24" s="6">
        <f t="shared" si="5"/>
        <v>0</v>
      </c>
      <c r="M24" s="97">
        <f t="shared" si="6"/>
        <v>0</v>
      </c>
      <c r="N24" s="98">
        <f t="shared" si="7"/>
        <v>0</v>
      </c>
      <c r="O24" s="236">
        <f t="shared" si="8"/>
        <v>0</v>
      </c>
      <c r="P24" s="98">
        <f t="shared" si="9"/>
        <v>0</v>
      </c>
      <c r="Q24" s="22"/>
      <c r="R24" s="22"/>
      <c r="S24" s="22"/>
      <c r="T24" s="22"/>
    </row>
    <row r="25" spans="1:20" ht="30" customHeight="1" x14ac:dyDescent="0.25">
      <c r="A25" s="72"/>
      <c r="B25" s="73"/>
      <c r="C25" s="73"/>
      <c r="D25" s="73"/>
      <c r="E25" s="3"/>
      <c r="F25" s="3"/>
      <c r="G25" s="238"/>
      <c r="H25" s="3"/>
      <c r="I25" s="4"/>
      <c r="J25" s="4"/>
      <c r="K25" s="93"/>
      <c r="L25" s="6">
        <f t="shared" si="5"/>
        <v>0</v>
      </c>
      <c r="M25" s="97">
        <f t="shared" si="6"/>
        <v>0</v>
      </c>
      <c r="N25" s="98">
        <f t="shared" si="7"/>
        <v>0</v>
      </c>
      <c r="O25" s="236">
        <f t="shared" si="8"/>
        <v>0</v>
      </c>
      <c r="P25" s="98">
        <f t="shared" si="9"/>
        <v>0</v>
      </c>
      <c r="Q25" s="22"/>
      <c r="R25" s="22"/>
      <c r="S25" s="22"/>
      <c r="T25" s="22"/>
    </row>
    <row r="26" spans="1:20" ht="30" customHeight="1" x14ac:dyDescent="0.25">
      <c r="A26" s="72"/>
      <c r="B26" s="73"/>
      <c r="C26" s="73"/>
      <c r="D26" s="73"/>
      <c r="E26" s="3"/>
      <c r="F26" s="3"/>
      <c r="G26" s="238"/>
      <c r="H26" s="3"/>
      <c r="I26" s="4"/>
      <c r="J26" s="4"/>
      <c r="K26" s="93"/>
      <c r="L26" s="6">
        <f t="shared" si="5"/>
        <v>0</v>
      </c>
      <c r="M26" s="97">
        <f t="shared" si="6"/>
        <v>0</v>
      </c>
      <c r="N26" s="98">
        <f t="shared" si="7"/>
        <v>0</v>
      </c>
      <c r="O26" s="236">
        <f t="shared" si="8"/>
        <v>0</v>
      </c>
      <c r="P26" s="98">
        <f t="shared" si="9"/>
        <v>0</v>
      </c>
      <c r="Q26" s="22"/>
      <c r="R26" s="22"/>
      <c r="S26" s="22"/>
      <c r="T26" s="22"/>
    </row>
    <row r="27" spans="1:20" ht="30" customHeight="1" x14ac:dyDescent="0.25">
      <c r="A27" s="72"/>
      <c r="B27" s="73"/>
      <c r="C27" s="73"/>
      <c r="D27" s="73"/>
      <c r="E27" s="3"/>
      <c r="F27" s="3"/>
      <c r="G27" s="238"/>
      <c r="H27" s="3"/>
      <c r="I27" s="4"/>
      <c r="J27" s="4"/>
      <c r="K27" s="93"/>
      <c r="L27" s="6">
        <f t="shared" si="5"/>
        <v>0</v>
      </c>
      <c r="M27" s="97">
        <f t="shared" si="6"/>
        <v>0</v>
      </c>
      <c r="N27" s="98">
        <f t="shared" si="7"/>
        <v>0</v>
      </c>
      <c r="O27" s="236">
        <f t="shared" si="8"/>
        <v>0</v>
      </c>
      <c r="P27" s="98">
        <f t="shared" si="9"/>
        <v>0</v>
      </c>
      <c r="Q27" s="22"/>
      <c r="R27" s="22"/>
      <c r="S27" s="22"/>
      <c r="T27" s="22"/>
    </row>
    <row r="28" spans="1:20" ht="30" customHeight="1" x14ac:dyDescent="0.25">
      <c r="A28" s="72"/>
      <c r="B28" s="73"/>
      <c r="C28" s="73"/>
      <c r="D28" s="73"/>
      <c r="E28" s="3"/>
      <c r="F28" s="3"/>
      <c r="G28" s="238"/>
      <c r="H28" s="3"/>
      <c r="I28" s="4"/>
      <c r="J28" s="4"/>
      <c r="K28" s="93"/>
      <c r="L28" s="6">
        <f t="shared" si="5"/>
        <v>0</v>
      </c>
      <c r="M28" s="97">
        <f t="shared" si="6"/>
        <v>0</v>
      </c>
      <c r="N28" s="98">
        <f t="shared" si="7"/>
        <v>0</v>
      </c>
      <c r="O28" s="236">
        <f t="shared" si="8"/>
        <v>0</v>
      </c>
      <c r="P28" s="98">
        <f t="shared" si="9"/>
        <v>0</v>
      </c>
      <c r="Q28" s="22"/>
      <c r="R28" s="22"/>
      <c r="S28" s="22"/>
      <c r="T28" s="22"/>
    </row>
    <row r="29" spans="1:20" ht="30" customHeight="1" x14ac:dyDescent="0.25">
      <c r="A29" s="72"/>
      <c r="B29" s="73"/>
      <c r="C29" s="73"/>
      <c r="D29" s="73"/>
      <c r="E29" s="3"/>
      <c r="F29" s="3"/>
      <c r="G29" s="238"/>
      <c r="H29" s="3"/>
      <c r="I29" s="4"/>
      <c r="J29" s="4"/>
      <c r="K29" s="93"/>
      <c r="L29" s="6">
        <f t="shared" ref="L29:L34" si="10">ROUNDUP(J29*K29,0)</f>
        <v>0</v>
      </c>
      <c r="M29" s="97">
        <f t="shared" ref="M29:M34" si="11">I29-Q29</f>
        <v>0</v>
      </c>
      <c r="N29" s="98">
        <f t="shared" ref="N29:N34" si="12">J29-R29</f>
        <v>0</v>
      </c>
      <c r="O29" s="236">
        <f t="shared" ref="O29:O34" si="13">K29-S29</f>
        <v>0</v>
      </c>
      <c r="P29" s="98">
        <f t="shared" ref="P29:P34" si="14">L29-T29</f>
        <v>0</v>
      </c>
      <c r="Q29" s="22"/>
      <c r="R29" s="22"/>
      <c r="S29" s="22"/>
      <c r="T29" s="22"/>
    </row>
    <row r="30" spans="1:20" ht="30" customHeight="1" x14ac:dyDescent="0.25">
      <c r="A30" s="72"/>
      <c r="B30" s="73"/>
      <c r="C30" s="73"/>
      <c r="D30" s="73"/>
      <c r="E30" s="3"/>
      <c r="F30" s="3"/>
      <c r="G30" s="238"/>
      <c r="H30" s="3"/>
      <c r="I30" s="4"/>
      <c r="J30" s="4"/>
      <c r="K30" s="93"/>
      <c r="L30" s="6">
        <f t="shared" si="10"/>
        <v>0</v>
      </c>
      <c r="M30" s="97">
        <f t="shared" si="11"/>
        <v>0</v>
      </c>
      <c r="N30" s="98">
        <f t="shared" si="12"/>
        <v>0</v>
      </c>
      <c r="O30" s="236">
        <f t="shared" si="13"/>
        <v>0</v>
      </c>
      <c r="P30" s="98">
        <f t="shared" si="14"/>
        <v>0</v>
      </c>
      <c r="Q30" s="22"/>
      <c r="R30" s="22"/>
      <c r="S30" s="22"/>
      <c r="T30" s="22"/>
    </row>
    <row r="31" spans="1:20" ht="30" customHeight="1" x14ac:dyDescent="0.25">
      <c r="A31" s="72"/>
      <c r="B31" s="73"/>
      <c r="C31" s="73"/>
      <c r="D31" s="73"/>
      <c r="E31" s="3"/>
      <c r="F31" s="3"/>
      <c r="G31" s="238"/>
      <c r="H31" s="3"/>
      <c r="I31" s="4"/>
      <c r="J31" s="4"/>
      <c r="K31" s="93"/>
      <c r="L31" s="6">
        <f t="shared" si="10"/>
        <v>0</v>
      </c>
      <c r="M31" s="97">
        <f t="shared" si="11"/>
        <v>0</v>
      </c>
      <c r="N31" s="98">
        <f t="shared" si="12"/>
        <v>0</v>
      </c>
      <c r="O31" s="236">
        <f t="shared" si="13"/>
        <v>0</v>
      </c>
      <c r="P31" s="98">
        <f t="shared" si="14"/>
        <v>0</v>
      </c>
      <c r="Q31" s="22"/>
      <c r="R31" s="22"/>
      <c r="S31" s="22"/>
      <c r="T31" s="22"/>
    </row>
    <row r="32" spans="1:20" ht="30" customHeight="1" x14ac:dyDescent="0.25">
      <c r="A32" s="72"/>
      <c r="B32" s="73"/>
      <c r="C32" s="73"/>
      <c r="D32" s="73"/>
      <c r="E32" s="3"/>
      <c r="F32" s="3"/>
      <c r="G32" s="238"/>
      <c r="H32" s="3"/>
      <c r="I32" s="4"/>
      <c r="J32" s="4"/>
      <c r="K32" s="93"/>
      <c r="L32" s="6">
        <f t="shared" si="10"/>
        <v>0</v>
      </c>
      <c r="M32" s="97">
        <f t="shared" si="11"/>
        <v>0</v>
      </c>
      <c r="N32" s="98">
        <f t="shared" si="12"/>
        <v>0</v>
      </c>
      <c r="O32" s="236">
        <f t="shared" si="13"/>
        <v>0</v>
      </c>
      <c r="P32" s="98">
        <f t="shared" si="14"/>
        <v>0</v>
      </c>
      <c r="Q32" s="22"/>
      <c r="R32" s="22"/>
      <c r="S32" s="22"/>
      <c r="T32" s="22"/>
    </row>
    <row r="33" spans="1:20" ht="30" customHeight="1" x14ac:dyDescent="0.25">
      <c r="A33" s="72"/>
      <c r="B33" s="73"/>
      <c r="C33" s="73"/>
      <c r="D33" s="73"/>
      <c r="E33" s="3"/>
      <c r="F33" s="3"/>
      <c r="G33" s="238"/>
      <c r="H33" s="3"/>
      <c r="I33" s="4"/>
      <c r="J33" s="4"/>
      <c r="K33" s="93"/>
      <c r="L33" s="6">
        <f t="shared" si="10"/>
        <v>0</v>
      </c>
      <c r="M33" s="97">
        <f t="shared" si="11"/>
        <v>0</v>
      </c>
      <c r="N33" s="98">
        <f t="shared" si="12"/>
        <v>0</v>
      </c>
      <c r="O33" s="236">
        <f t="shared" si="13"/>
        <v>0</v>
      </c>
      <c r="P33" s="98">
        <f t="shared" si="14"/>
        <v>0</v>
      </c>
      <c r="Q33" s="22"/>
      <c r="R33" s="22"/>
      <c r="S33" s="22"/>
      <c r="T33" s="22"/>
    </row>
    <row r="34" spans="1:20" ht="30" customHeight="1" x14ac:dyDescent="0.25">
      <c r="A34" s="72"/>
      <c r="B34" s="73"/>
      <c r="C34" s="73"/>
      <c r="D34" s="73"/>
      <c r="E34" s="3"/>
      <c r="F34" s="3"/>
      <c r="G34" s="238"/>
      <c r="H34" s="3"/>
      <c r="I34" s="4"/>
      <c r="J34" s="4"/>
      <c r="K34" s="93"/>
      <c r="L34" s="6">
        <f t="shared" si="10"/>
        <v>0</v>
      </c>
      <c r="M34" s="97">
        <f t="shared" si="11"/>
        <v>0</v>
      </c>
      <c r="N34" s="98">
        <f t="shared" si="12"/>
        <v>0</v>
      </c>
      <c r="O34" s="236">
        <f t="shared" si="13"/>
        <v>0</v>
      </c>
      <c r="P34" s="98">
        <f t="shared" si="14"/>
        <v>0</v>
      </c>
      <c r="Q34" s="22"/>
      <c r="R34" s="22"/>
      <c r="S34" s="22"/>
      <c r="T34" s="22"/>
    </row>
    <row r="35" spans="1:20" ht="30" customHeight="1" x14ac:dyDescent="0.25">
      <c r="A35" s="72"/>
      <c r="B35" s="73"/>
      <c r="C35" s="73"/>
      <c r="D35" s="73"/>
      <c r="E35" s="3"/>
      <c r="F35" s="3"/>
      <c r="G35" s="238"/>
      <c r="H35" s="3"/>
      <c r="I35" s="4"/>
      <c r="J35" s="4"/>
      <c r="K35" s="93"/>
      <c r="L35" s="6">
        <f t="shared" si="0"/>
        <v>0</v>
      </c>
      <c r="M35" s="97">
        <f t="shared" si="1"/>
        <v>0</v>
      </c>
      <c r="N35" s="98">
        <f t="shared" si="2"/>
        <v>0</v>
      </c>
      <c r="O35" s="236">
        <f t="shared" si="3"/>
        <v>0</v>
      </c>
      <c r="P35" s="98">
        <f t="shared" si="4"/>
        <v>0</v>
      </c>
      <c r="Q35" s="22"/>
      <c r="R35" s="22"/>
      <c r="S35" s="22"/>
      <c r="T35" s="22"/>
    </row>
    <row r="36" spans="1:20" ht="30" customHeight="1" x14ac:dyDescent="0.25">
      <c r="A36" s="72"/>
      <c r="B36" s="73"/>
      <c r="C36" s="73"/>
      <c r="D36" s="73"/>
      <c r="E36" s="3"/>
      <c r="F36" s="3"/>
      <c r="G36" s="238"/>
      <c r="H36" s="3"/>
      <c r="I36" s="4"/>
      <c r="J36" s="4"/>
      <c r="K36" s="93"/>
      <c r="L36" s="6">
        <f t="shared" si="0"/>
        <v>0</v>
      </c>
      <c r="M36" s="97">
        <f t="shared" si="1"/>
        <v>0</v>
      </c>
      <c r="N36" s="98">
        <f t="shared" si="2"/>
        <v>0</v>
      </c>
      <c r="O36" s="236">
        <f t="shared" si="3"/>
        <v>0</v>
      </c>
      <c r="P36" s="98">
        <f t="shared" si="4"/>
        <v>0</v>
      </c>
      <c r="Q36" s="22"/>
      <c r="R36" s="22"/>
      <c r="S36" s="22"/>
      <c r="T36" s="22"/>
    </row>
    <row r="37" spans="1:20" ht="30" customHeight="1" x14ac:dyDescent="0.25">
      <c r="A37" s="72"/>
      <c r="B37" s="73"/>
      <c r="C37" s="73"/>
      <c r="D37" s="73"/>
      <c r="E37" s="3"/>
      <c r="F37" s="3"/>
      <c r="G37" s="238"/>
      <c r="H37" s="3"/>
      <c r="I37" s="4"/>
      <c r="J37" s="4"/>
      <c r="K37" s="93"/>
      <c r="L37" s="6">
        <f t="shared" si="0"/>
        <v>0</v>
      </c>
      <c r="M37" s="97">
        <f t="shared" si="1"/>
        <v>0</v>
      </c>
      <c r="N37" s="98">
        <f t="shared" si="2"/>
        <v>0</v>
      </c>
      <c r="O37" s="236">
        <f t="shared" si="3"/>
        <v>0</v>
      </c>
      <c r="P37" s="98">
        <f t="shared" si="4"/>
        <v>0</v>
      </c>
      <c r="Q37" s="22"/>
      <c r="R37" s="22"/>
      <c r="S37" s="22"/>
      <c r="T37" s="22"/>
    </row>
    <row r="38" spans="1:20" ht="30" customHeight="1" x14ac:dyDescent="0.25">
      <c r="A38" s="72"/>
      <c r="B38" s="73"/>
      <c r="C38" s="73"/>
      <c r="D38" s="73"/>
      <c r="E38" s="3"/>
      <c r="F38" s="3"/>
      <c r="G38" s="238"/>
      <c r="H38" s="3"/>
      <c r="I38" s="4"/>
      <c r="J38" s="4"/>
      <c r="K38" s="93"/>
      <c r="L38" s="6">
        <f t="shared" si="0"/>
        <v>0</v>
      </c>
      <c r="M38" s="97">
        <f t="shared" si="1"/>
        <v>0</v>
      </c>
      <c r="N38" s="98">
        <f t="shared" si="2"/>
        <v>0</v>
      </c>
      <c r="O38" s="236">
        <f t="shared" si="3"/>
        <v>0</v>
      </c>
      <c r="P38" s="98">
        <f t="shared" si="4"/>
        <v>0</v>
      </c>
      <c r="Q38" s="22"/>
      <c r="R38" s="22"/>
      <c r="S38" s="22"/>
      <c r="T38" s="22"/>
    </row>
    <row r="39" spans="1:20" ht="30" customHeight="1" x14ac:dyDescent="0.25">
      <c r="A39" s="72"/>
      <c r="B39" s="73"/>
      <c r="C39" s="73"/>
      <c r="D39" s="73"/>
      <c r="E39" s="3"/>
      <c r="F39" s="3"/>
      <c r="G39" s="238"/>
      <c r="H39" s="3"/>
      <c r="I39" s="4"/>
      <c r="J39" s="4"/>
      <c r="K39" s="93"/>
      <c r="L39" s="6">
        <f t="shared" si="0"/>
        <v>0</v>
      </c>
      <c r="M39" s="97">
        <f t="shared" si="1"/>
        <v>0</v>
      </c>
      <c r="N39" s="98">
        <f t="shared" si="2"/>
        <v>0</v>
      </c>
      <c r="O39" s="236">
        <f t="shared" si="3"/>
        <v>0</v>
      </c>
      <c r="P39" s="98">
        <f t="shared" si="4"/>
        <v>0</v>
      </c>
      <c r="Q39" s="22"/>
      <c r="R39" s="22"/>
      <c r="S39" s="22"/>
      <c r="T39" s="22"/>
    </row>
    <row r="40" spans="1:20" ht="30" customHeight="1" x14ac:dyDescent="0.25">
      <c r="A40" s="72"/>
      <c r="B40" s="73"/>
      <c r="C40" s="73"/>
      <c r="D40" s="73"/>
      <c r="E40" s="3"/>
      <c r="F40" s="3"/>
      <c r="G40" s="238"/>
      <c r="H40" s="3"/>
      <c r="I40" s="4"/>
      <c r="J40" s="4"/>
      <c r="K40" s="93"/>
      <c r="L40" s="6">
        <f t="shared" si="0"/>
        <v>0</v>
      </c>
      <c r="M40" s="97">
        <f t="shared" si="1"/>
        <v>0</v>
      </c>
      <c r="N40" s="98">
        <f t="shared" si="2"/>
        <v>0</v>
      </c>
      <c r="O40" s="236">
        <f t="shared" si="3"/>
        <v>0</v>
      </c>
      <c r="P40" s="98">
        <f t="shared" si="4"/>
        <v>0</v>
      </c>
      <c r="Q40" s="22"/>
      <c r="R40" s="22"/>
      <c r="S40" s="22"/>
      <c r="T40" s="22"/>
    </row>
    <row r="41" spans="1:20" ht="30" customHeight="1" x14ac:dyDescent="0.25">
      <c r="A41" s="72"/>
      <c r="B41" s="73"/>
      <c r="C41" s="73"/>
      <c r="D41" s="73"/>
      <c r="E41" s="3"/>
      <c r="F41" s="3"/>
      <c r="G41" s="238"/>
      <c r="H41" s="3"/>
      <c r="I41" s="4"/>
      <c r="J41" s="4"/>
      <c r="K41" s="93"/>
      <c r="L41" s="6">
        <f t="shared" si="0"/>
        <v>0</v>
      </c>
      <c r="M41" s="97">
        <f t="shared" si="1"/>
        <v>0</v>
      </c>
      <c r="N41" s="98">
        <f t="shared" si="2"/>
        <v>0</v>
      </c>
      <c r="O41" s="236">
        <f t="shared" si="3"/>
        <v>0</v>
      </c>
      <c r="P41" s="98">
        <f t="shared" si="4"/>
        <v>0</v>
      </c>
      <c r="Q41" s="22"/>
      <c r="R41" s="22"/>
      <c r="S41" s="22"/>
      <c r="T41" s="22"/>
    </row>
    <row r="42" spans="1:20" ht="30" customHeight="1" x14ac:dyDescent="0.25">
      <c r="A42" s="72"/>
      <c r="B42" s="73"/>
      <c r="C42" s="73"/>
      <c r="D42" s="73"/>
      <c r="E42" s="3"/>
      <c r="F42" s="3"/>
      <c r="G42" s="238"/>
      <c r="H42" s="3"/>
      <c r="I42" s="4"/>
      <c r="J42" s="4"/>
      <c r="K42" s="93"/>
      <c r="L42" s="6">
        <f t="shared" si="0"/>
        <v>0</v>
      </c>
      <c r="M42" s="97">
        <f t="shared" si="1"/>
        <v>0</v>
      </c>
      <c r="N42" s="98">
        <f t="shared" si="2"/>
        <v>0</v>
      </c>
      <c r="O42" s="236">
        <f t="shared" si="3"/>
        <v>0</v>
      </c>
      <c r="P42" s="98">
        <f t="shared" si="4"/>
        <v>0</v>
      </c>
      <c r="Q42" s="22"/>
      <c r="R42" s="22"/>
      <c r="S42" s="22"/>
      <c r="T42" s="22"/>
    </row>
    <row r="43" spans="1:20" ht="30" customHeight="1" x14ac:dyDescent="0.25">
      <c r="A43" s="72"/>
      <c r="B43" s="73"/>
      <c r="C43" s="73"/>
      <c r="D43" s="73"/>
      <c r="E43" s="3"/>
      <c r="F43" s="3"/>
      <c r="G43" s="238"/>
      <c r="H43" s="3"/>
      <c r="I43" s="4"/>
      <c r="J43" s="4"/>
      <c r="K43" s="93"/>
      <c r="L43" s="6">
        <f t="shared" si="0"/>
        <v>0</v>
      </c>
      <c r="M43" s="97">
        <f t="shared" si="1"/>
        <v>0</v>
      </c>
      <c r="N43" s="98">
        <f t="shared" si="2"/>
        <v>0</v>
      </c>
      <c r="O43" s="236">
        <f t="shared" si="3"/>
        <v>0</v>
      </c>
      <c r="P43" s="98">
        <f t="shared" si="4"/>
        <v>0</v>
      </c>
      <c r="Q43" s="22"/>
      <c r="R43" s="22"/>
      <c r="S43" s="22"/>
      <c r="T43" s="22"/>
    </row>
    <row r="44" spans="1:20" ht="30" customHeight="1" thickBot="1" x14ac:dyDescent="0.3">
      <c r="A44" s="246"/>
      <c r="B44" s="247"/>
      <c r="C44" s="247"/>
      <c r="D44" s="247"/>
      <c r="E44" s="248"/>
      <c r="F44" s="248"/>
      <c r="G44" s="249"/>
      <c r="H44" s="248"/>
      <c r="I44" s="250"/>
      <c r="J44" s="250"/>
      <c r="K44" s="251"/>
      <c r="L44" s="250">
        <f t="shared" ref="L44" si="15">ROUNDUP(J44*K44,0)</f>
        <v>0</v>
      </c>
      <c r="M44" s="252">
        <f t="shared" ref="M44" si="16">I44-Q44</f>
        <v>0</v>
      </c>
      <c r="N44" s="253">
        <f t="shared" si="2"/>
        <v>0</v>
      </c>
      <c r="O44" s="253">
        <f t="shared" si="3"/>
        <v>0</v>
      </c>
      <c r="P44" s="253">
        <f t="shared" si="4"/>
        <v>0</v>
      </c>
      <c r="Q44" s="254"/>
      <c r="R44" s="254"/>
      <c r="S44" s="254"/>
      <c r="T44" s="254"/>
    </row>
    <row r="45" spans="1:20" ht="30" customHeight="1" thickBot="1" x14ac:dyDescent="0.3">
      <c r="B45" s="255"/>
      <c r="C45" s="256"/>
      <c r="D45" s="257" t="s">
        <v>66</v>
      </c>
      <c r="E45" s="255"/>
      <c r="F45" s="255"/>
      <c r="G45" s="255"/>
      <c r="H45" s="255"/>
      <c r="I45" s="258"/>
      <c r="J45" s="259">
        <f>SUM(J14:J44)</f>
        <v>0</v>
      </c>
      <c r="K45" s="260"/>
      <c r="L45" s="259">
        <f>SUM(L14:L44)</f>
        <v>0</v>
      </c>
      <c r="M45" s="261"/>
      <c r="N45" s="262">
        <f>SUM(N14:N44)</f>
        <v>0</v>
      </c>
      <c r="O45" s="263"/>
      <c r="P45" s="262">
        <f>SUM(P14:P44)</f>
        <v>0</v>
      </c>
      <c r="Q45" s="264"/>
      <c r="R45" s="259">
        <f>SUM(R14:R44)</f>
        <v>0</v>
      </c>
      <c r="S45" s="264"/>
      <c r="T45" s="259">
        <f>SUM(T14:T44)</f>
        <v>0</v>
      </c>
    </row>
    <row r="46" spans="1:20" ht="30.75" thickBot="1" x14ac:dyDescent="0.3">
      <c r="B46" s="265"/>
      <c r="C46" s="266"/>
      <c r="D46" s="267" t="s">
        <v>67</v>
      </c>
      <c r="E46" s="265"/>
      <c r="F46" s="265"/>
      <c r="G46" s="265"/>
      <c r="H46" s="265"/>
      <c r="I46" s="268"/>
      <c r="J46" s="269"/>
      <c r="K46" s="269"/>
      <c r="L46" s="270"/>
      <c r="M46" s="271"/>
      <c r="N46" s="272">
        <f>J45-R45</f>
        <v>0</v>
      </c>
      <c r="O46" s="271"/>
      <c r="P46" s="272">
        <f>L45-T45</f>
        <v>0</v>
      </c>
      <c r="Q46" s="273"/>
      <c r="R46" s="273"/>
      <c r="S46" s="273"/>
      <c r="T46" s="273"/>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APHIS 71</vt:lpstr>
      <vt:lpstr>APHIS 79</vt:lpstr>
      <vt:lpstr>IMB-ROCIS Calcs</vt:lpstr>
      <vt:lpstr>IMB-SS Q12-SOCC</vt:lpstr>
      <vt:lpstr>IMB-ICR Comp.</vt:lpstr>
      <vt:lpstr>'APHIS 79'!Print_Area</vt:lpstr>
      <vt:lpstr>'IMB-ROCIS Calcs'!Print_Area</vt:lpstr>
      <vt:lpstr>'IMB-SS Q12-SOCC'!Print_Area</vt:lpstr>
      <vt:lpstr>'APHIS 71'!Print_Titles</vt:lpstr>
      <vt:lpstr>'APHIS 79'!Print_Titles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Somervell, Patricia - MRP-APHIS</cp:lastModifiedBy>
  <cp:lastPrinted>2022-04-25T18:52:28Z</cp:lastPrinted>
  <dcterms:created xsi:type="dcterms:W3CDTF">2021-07-01T18:06:57Z</dcterms:created>
  <dcterms:modified xsi:type="dcterms:W3CDTF">2026-08-17T17:08:40Z</dcterms:modified>
  <cp:category>PRA</cp:category>
</cp:coreProperties>
</file>