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sepa.sharepoint.com/sites/OceansandCoastalManagementBranch9/Shared Documents/Vessels/ICR/2026 ICR Renewal/ICR Package for OMB/"/>
    </mc:Choice>
  </mc:AlternateContent>
  <xr:revisionPtr revIDLastSave="20" documentId="8_{DAE0EB5D-EE17-4782-8781-2684378212AE}" xr6:coauthVersionLast="47" xr6:coauthVersionMax="47" xr10:uidLastSave="{C8917D94-EB4C-496C-B0F0-33209761FFB9}"/>
  <bookViews>
    <workbookView xWindow="-110" yWindow="-110" windowWidth="19420" windowHeight="11500" tabRatio="840" firstSheet="9" activeTab="19" xr2:uid="{00000000-000D-0000-FFFF-FFFF00000000}"/>
  </bookViews>
  <sheets>
    <sheet name="Base Tables" sheetId="1" r:id="rId1"/>
    <sheet name="Table 1" sheetId="3" r:id="rId2"/>
    <sheet name="Table 2" sheetId="4" r:id="rId3"/>
    <sheet name="Table 3" sheetId="5" r:id="rId4"/>
    <sheet name="Table 4" sheetId="6" r:id="rId5"/>
    <sheet name="Table 5" sheetId="7" r:id="rId6"/>
    <sheet name="Table 6" sheetId="8" r:id="rId7"/>
    <sheet name="Table 7" sheetId="9" r:id="rId8"/>
    <sheet name="Table 8" sheetId="10" r:id="rId9"/>
    <sheet name="Not Numbered" sheetId="11" r:id="rId10"/>
    <sheet name="Table 9" sheetId="12" r:id="rId11"/>
    <sheet name="Table 10" sheetId="14" r:id="rId12"/>
    <sheet name="Table 11" sheetId="16" r:id="rId13"/>
    <sheet name="Table 12" sheetId="13" r:id="rId14"/>
    <sheet name="Table 13" sheetId="15" r:id="rId15"/>
    <sheet name="Table 14" sheetId="17" r:id="rId16"/>
    <sheet name="Table 15" sheetId="18" r:id="rId17"/>
    <sheet name="Table 16" sheetId="19" r:id="rId18"/>
    <sheet name="Table 17" sheetId="20" r:id="rId19"/>
    <sheet name="Table 18" sheetId="22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B5" i="22"/>
  <c r="C5" i="22"/>
  <c r="D5" i="22"/>
  <c r="E5" i="22"/>
  <c r="F5" i="22"/>
  <c r="G5" i="22"/>
  <c r="G3" i="22"/>
  <c r="F3" i="22"/>
  <c r="E3" i="22"/>
  <c r="D3" i="22"/>
  <c r="C3" i="22"/>
  <c r="B3" i="22"/>
  <c r="G4" i="22"/>
  <c r="F4" i="22"/>
  <c r="E4" i="22"/>
  <c r="D4" i="22"/>
  <c r="C4" i="22"/>
  <c r="B4" i="22"/>
  <c r="G19" i="14"/>
  <c r="C3" i="18"/>
  <c r="B3" i="18"/>
  <c r="C5" i="18"/>
  <c r="G17" i="17" l="1"/>
  <c r="G17" i="16"/>
  <c r="G19" i="15"/>
  <c r="G20" i="13"/>
  <c r="B3" i="19" s="1"/>
  <c r="G16" i="8"/>
  <c r="G18" i="7"/>
  <c r="G17" i="6"/>
  <c r="G16" i="5"/>
  <c r="G17" i="4"/>
  <c r="G17" i="3"/>
  <c r="B3" i="10"/>
  <c r="B3" i="9"/>
  <c r="C3" i="9" s="1"/>
  <c r="D15" i="1"/>
  <c r="D14" i="1"/>
  <c r="E4" i="1"/>
  <c r="E5" i="1"/>
  <c r="E3" i="1"/>
  <c r="B4" i="19"/>
  <c r="C4" i="19" s="1"/>
  <c r="B5" i="18"/>
  <c r="B4" i="18"/>
  <c r="C4" i="18" s="1"/>
  <c r="B5" i="19"/>
  <c r="B6" i="18"/>
  <c r="F17" i="17"/>
  <c r="E17" i="17"/>
  <c r="F5" i="19"/>
  <c r="D17" i="17"/>
  <c r="C17" i="17"/>
  <c r="B17" i="17"/>
  <c r="H16" i="17"/>
  <c r="H15" i="17"/>
  <c r="H14" i="17"/>
  <c r="H13" i="17"/>
  <c r="H12" i="17"/>
  <c r="H11" i="17"/>
  <c r="H10" i="17"/>
  <c r="H9" i="17"/>
  <c r="H8" i="17"/>
  <c r="H6" i="17"/>
  <c r="H17" i="17" s="1"/>
  <c r="D5" i="19" s="1"/>
  <c r="H5" i="17"/>
  <c r="F17" i="16"/>
  <c r="G5" i="18"/>
  <c r="E17" i="16"/>
  <c r="F5" i="18"/>
  <c r="D17" i="16"/>
  <c r="C17" i="16"/>
  <c r="B17" i="16"/>
  <c r="H16" i="16"/>
  <c r="H15" i="16"/>
  <c r="H14" i="16"/>
  <c r="H13" i="16"/>
  <c r="H12" i="16"/>
  <c r="H11" i="16"/>
  <c r="H10" i="16"/>
  <c r="H9" i="16"/>
  <c r="H8" i="16"/>
  <c r="H6" i="16"/>
  <c r="H5" i="16"/>
  <c r="F19" i="15"/>
  <c r="G4" i="19"/>
  <c r="E19" i="15"/>
  <c r="F4" i="19"/>
  <c r="D19" i="15"/>
  <c r="C19" i="15"/>
  <c r="B19" i="15"/>
  <c r="H18" i="15"/>
  <c r="H17" i="15"/>
  <c r="H16" i="15"/>
  <c r="H15" i="15"/>
  <c r="H14" i="15"/>
  <c r="H13" i="15"/>
  <c r="H12" i="15"/>
  <c r="H11" i="15"/>
  <c r="H10" i="15"/>
  <c r="H9" i="15"/>
  <c r="H8" i="15"/>
  <c r="H6" i="15"/>
  <c r="H5" i="15"/>
  <c r="F19" i="14"/>
  <c r="G4" i="18"/>
  <c r="E19" i="14"/>
  <c r="F4" i="18"/>
  <c r="D19" i="14"/>
  <c r="C19" i="14"/>
  <c r="B19" i="14"/>
  <c r="H18" i="14"/>
  <c r="H17" i="14"/>
  <c r="H16" i="14"/>
  <c r="H15" i="14"/>
  <c r="H14" i="14"/>
  <c r="H13" i="14"/>
  <c r="H12" i="14"/>
  <c r="H11" i="14"/>
  <c r="H10" i="14"/>
  <c r="H9" i="14"/>
  <c r="H8" i="14"/>
  <c r="H6" i="14"/>
  <c r="H5" i="14"/>
  <c r="F20" i="13"/>
  <c r="E20" i="13"/>
  <c r="F3" i="19"/>
  <c r="D20" i="13"/>
  <c r="C20" i="13"/>
  <c r="B20" i="13"/>
  <c r="H19" i="13"/>
  <c r="H18" i="13"/>
  <c r="H17" i="13"/>
  <c r="H16" i="13"/>
  <c r="H15" i="13"/>
  <c r="H14" i="13"/>
  <c r="H13" i="13"/>
  <c r="H12" i="13"/>
  <c r="H11" i="13"/>
  <c r="H10" i="13"/>
  <c r="H9" i="13"/>
  <c r="H8" i="13"/>
  <c r="H6" i="13"/>
  <c r="H5" i="13"/>
  <c r="F20" i="12"/>
  <c r="G3" i="18"/>
  <c r="E20" i="12"/>
  <c r="F3" i="18"/>
  <c r="D20" i="12"/>
  <c r="C20" i="12"/>
  <c r="B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6" i="12"/>
  <c r="H5" i="12"/>
  <c r="B5" i="10"/>
  <c r="C5" i="10" s="1"/>
  <c r="B4" i="10"/>
  <c r="C4" i="10" s="1"/>
  <c r="B5" i="9"/>
  <c r="C5" i="9" s="1"/>
  <c r="B4" i="9"/>
  <c r="C4" i="9" s="1"/>
  <c r="F16" i="8"/>
  <c r="G5" i="10"/>
  <c r="E16" i="8"/>
  <c r="F5" i="10"/>
  <c r="D16" i="8"/>
  <c r="C16" i="8"/>
  <c r="B16" i="8"/>
  <c r="H15" i="8"/>
  <c r="H14" i="8"/>
  <c r="H13" i="8"/>
  <c r="H12" i="8"/>
  <c r="H11" i="8"/>
  <c r="H10" i="8"/>
  <c r="H9" i="8"/>
  <c r="H8" i="8"/>
  <c r="H6" i="8"/>
  <c r="H5" i="8"/>
  <c r="F18" i="7"/>
  <c r="G4" i="10"/>
  <c r="E18" i="7"/>
  <c r="F4" i="10"/>
  <c r="D18" i="7"/>
  <c r="C18" i="7"/>
  <c r="B18" i="7"/>
  <c r="H17" i="7"/>
  <c r="H16" i="7"/>
  <c r="H15" i="7"/>
  <c r="H14" i="7"/>
  <c r="H13" i="7"/>
  <c r="H12" i="7"/>
  <c r="H11" i="7"/>
  <c r="H10" i="7"/>
  <c r="H9" i="7"/>
  <c r="H8" i="7"/>
  <c r="H6" i="7"/>
  <c r="H5" i="7"/>
  <c r="F17" i="6"/>
  <c r="G3" i="10"/>
  <c r="E17" i="6"/>
  <c r="F3" i="10"/>
  <c r="D17" i="6"/>
  <c r="C17" i="6"/>
  <c r="B17" i="6"/>
  <c r="H16" i="6"/>
  <c r="H15" i="6"/>
  <c r="H13" i="6"/>
  <c r="H12" i="6"/>
  <c r="H11" i="6"/>
  <c r="H10" i="6"/>
  <c r="H9" i="6"/>
  <c r="H8" i="6"/>
  <c r="H6" i="6"/>
  <c r="H5" i="6"/>
  <c r="F16" i="5"/>
  <c r="G5" i="9"/>
  <c r="E16" i="5"/>
  <c r="F5" i="9"/>
  <c r="D16" i="5"/>
  <c r="C16" i="5"/>
  <c r="B16" i="5"/>
  <c r="H15" i="5"/>
  <c r="H14" i="5"/>
  <c r="H13" i="5"/>
  <c r="H12" i="5"/>
  <c r="H11" i="5"/>
  <c r="H10" i="5"/>
  <c r="H9" i="5"/>
  <c r="H8" i="5"/>
  <c r="H6" i="5"/>
  <c r="H5" i="5"/>
  <c r="F17" i="4"/>
  <c r="G4" i="9"/>
  <c r="E17" i="4"/>
  <c r="F4" i="9"/>
  <c r="D17" i="4"/>
  <c r="C17" i="4"/>
  <c r="B17" i="4"/>
  <c r="H16" i="4"/>
  <c r="H15" i="4"/>
  <c r="H14" i="4"/>
  <c r="H13" i="4"/>
  <c r="H12" i="4"/>
  <c r="H11" i="4"/>
  <c r="H10" i="4"/>
  <c r="H9" i="4"/>
  <c r="H17" i="4" s="1"/>
  <c r="D4" i="9" s="1"/>
  <c r="H8" i="4"/>
  <c r="H6" i="4"/>
  <c r="H5" i="4"/>
  <c r="F17" i="3"/>
  <c r="E17" i="3"/>
  <c r="F3" i="9" s="1"/>
  <c r="F6" i="9" s="1"/>
  <c r="D17" i="3"/>
  <c r="C17" i="3"/>
  <c r="B17" i="3"/>
  <c r="H16" i="3"/>
  <c r="H15" i="3"/>
  <c r="H14" i="3"/>
  <c r="H13" i="3"/>
  <c r="H12" i="3"/>
  <c r="H11" i="3"/>
  <c r="H10" i="3"/>
  <c r="H9" i="3"/>
  <c r="H17" i="3" s="1"/>
  <c r="D3" i="9" s="1"/>
  <c r="H8" i="3"/>
  <c r="H6" i="3"/>
  <c r="H5" i="3"/>
  <c r="H16" i="8"/>
  <c r="D5" i="10" s="1"/>
  <c r="H18" i="7"/>
  <c r="D4" i="10" s="1"/>
  <c r="H17" i="6"/>
  <c r="D3" i="10" s="1"/>
  <c r="F6" i="18"/>
  <c r="F6" i="19"/>
  <c r="G5" i="19"/>
  <c r="C5" i="19"/>
  <c r="F6" i="10"/>
  <c r="H17" i="16"/>
  <c r="D5" i="18" s="1"/>
  <c r="H19" i="15"/>
  <c r="D4" i="19" s="1"/>
  <c r="H19" i="14"/>
  <c r="D4" i="18" s="1"/>
  <c r="H20" i="13"/>
  <c r="D3" i="19"/>
  <c r="B6" i="9"/>
  <c r="B3" i="20" s="1"/>
  <c r="D18" i="1"/>
  <c r="D17" i="1"/>
  <c r="D16" i="1"/>
  <c r="I16" i="17"/>
  <c r="I14" i="17"/>
  <c r="I12" i="17"/>
  <c r="I10" i="17"/>
  <c r="I8" i="17"/>
  <c r="I6" i="17"/>
  <c r="I17" i="17" s="1"/>
  <c r="H5" i="19" s="1"/>
  <c r="E5" i="19" s="1"/>
  <c r="I17" i="15"/>
  <c r="I15" i="15"/>
  <c r="I13" i="15"/>
  <c r="I11" i="15"/>
  <c r="I9" i="15"/>
  <c r="I5" i="15"/>
  <c r="I19" i="13"/>
  <c r="I17" i="13"/>
  <c r="I15" i="13"/>
  <c r="I13" i="13"/>
  <c r="I11" i="13"/>
  <c r="I9" i="13"/>
  <c r="I5" i="13"/>
  <c r="I14" i="8"/>
  <c r="I12" i="8"/>
  <c r="I10" i="8"/>
  <c r="I8" i="8"/>
  <c r="I6" i="8"/>
  <c r="I16" i="6"/>
  <c r="I14" i="6"/>
  <c r="I12" i="6"/>
  <c r="I10" i="6"/>
  <c r="I8" i="6"/>
  <c r="I6" i="6"/>
  <c r="I15" i="17"/>
  <c r="I13" i="17"/>
  <c r="I11" i="17"/>
  <c r="I9" i="17"/>
  <c r="I5" i="17"/>
  <c r="I18" i="15"/>
  <c r="I16" i="15"/>
  <c r="I14" i="15"/>
  <c r="I12" i="15"/>
  <c r="I10" i="15"/>
  <c r="I8" i="15"/>
  <c r="I6" i="15"/>
  <c r="I18" i="13"/>
  <c r="I16" i="13"/>
  <c r="I14" i="13"/>
  <c r="I12" i="13"/>
  <c r="I10" i="13"/>
  <c r="I8" i="13"/>
  <c r="I6" i="13"/>
  <c r="I15" i="8"/>
  <c r="I13" i="8"/>
  <c r="I11" i="8"/>
  <c r="I9" i="8"/>
  <c r="I5" i="8"/>
  <c r="I15" i="6"/>
  <c r="I13" i="6"/>
  <c r="I11" i="6"/>
  <c r="I9" i="6"/>
  <c r="I5" i="6"/>
  <c r="I17" i="7"/>
  <c r="I15" i="7"/>
  <c r="I13" i="7"/>
  <c r="I11" i="7"/>
  <c r="I9" i="7"/>
  <c r="I5" i="7"/>
  <c r="I12" i="7"/>
  <c r="I16" i="7"/>
  <c r="I8" i="7"/>
  <c r="I10" i="7"/>
  <c r="I14" i="7"/>
  <c r="I6" i="7"/>
  <c r="I17" i="6"/>
  <c r="H3" i="10" s="1"/>
  <c r="I18" i="7"/>
  <c r="H4" i="10" s="1"/>
  <c r="I16" i="8"/>
  <c r="H5" i="10" s="1"/>
  <c r="E5" i="10" s="1"/>
  <c r="I20" i="13"/>
  <c r="H3" i="19" s="1"/>
  <c r="I19" i="15"/>
  <c r="H4" i="19" s="1"/>
  <c r="I13" i="3" l="1"/>
  <c r="H16" i="5"/>
  <c r="D5" i="9" s="1"/>
  <c r="D6" i="9" s="1"/>
  <c r="D3" i="20" s="1"/>
  <c r="H20" i="12"/>
  <c r="D3" i="18" s="1"/>
  <c r="D6" i="18" s="1"/>
  <c r="I10" i="14"/>
  <c r="I8" i="5"/>
  <c r="I10" i="12"/>
  <c r="I12" i="12"/>
  <c r="I14" i="4"/>
  <c r="I11" i="4"/>
  <c r="I13" i="4"/>
  <c r="I16" i="16"/>
  <c r="I8" i="12"/>
  <c r="I10" i="16"/>
  <c r="I9" i="4"/>
  <c r="I9" i="12"/>
  <c r="I15" i="12"/>
  <c r="I15" i="3"/>
  <c r="I6" i="4"/>
  <c r="I8" i="4"/>
  <c r="I14" i="12"/>
  <c r="I5" i="4"/>
  <c r="I12" i="16"/>
  <c r="I14" i="16"/>
  <c r="I17" i="12"/>
  <c r="I5" i="5"/>
  <c r="I16" i="14"/>
  <c r="I8" i="16"/>
  <c r="I10" i="4"/>
  <c r="I15" i="4"/>
  <c r="I18" i="14"/>
  <c r="I16" i="12"/>
  <c r="I13" i="16"/>
  <c r="I12" i="4"/>
  <c r="I6" i="5"/>
  <c r="I9" i="16"/>
  <c r="I18" i="12"/>
  <c r="I15" i="16"/>
  <c r="I5" i="14"/>
  <c r="I14" i="5"/>
  <c r="I9" i="5"/>
  <c r="I12" i="14"/>
  <c r="I8" i="3"/>
  <c r="I12" i="5"/>
  <c r="I6" i="14"/>
  <c r="I13" i="14"/>
  <c r="I13" i="5"/>
  <c r="I10" i="3"/>
  <c r="I10" i="5"/>
  <c r="I14" i="14"/>
  <c r="I15" i="14"/>
  <c r="I15" i="5"/>
  <c r="I5" i="3"/>
  <c r="I12" i="3"/>
  <c r="I5" i="12"/>
  <c r="I5" i="16"/>
  <c r="I17" i="14"/>
  <c r="I16" i="4"/>
  <c r="I9" i="14"/>
  <c r="I11" i="14"/>
  <c r="I6" i="16"/>
  <c r="I11" i="12"/>
  <c r="I6" i="3"/>
  <c r="I19" i="12"/>
  <c r="I11" i="5"/>
  <c r="I9" i="3"/>
  <c r="I14" i="3"/>
  <c r="I13" i="12"/>
  <c r="I11" i="16"/>
  <c r="I11" i="3"/>
  <c r="I16" i="3"/>
  <c r="I8" i="14"/>
  <c r="I6" i="12"/>
  <c r="G6" i="18"/>
  <c r="E4" i="20" s="1"/>
  <c r="E4" i="19"/>
  <c r="G3" i="19"/>
  <c r="G6" i="19" s="1"/>
  <c r="C3" i="19"/>
  <c r="C6" i="19" s="1"/>
  <c r="B6" i="19"/>
  <c r="G6" i="10"/>
  <c r="B6" i="10"/>
  <c r="C3" i="10"/>
  <c r="C6" i="10" s="1"/>
  <c r="E3" i="10"/>
  <c r="C6" i="9"/>
  <c r="C3" i="20" s="1"/>
  <c r="G3" i="9"/>
  <c r="G6" i="9" s="1"/>
  <c r="E3" i="20" s="1"/>
  <c r="B4" i="20"/>
  <c r="B5" i="20" s="1"/>
  <c r="B3" i="11"/>
  <c r="C6" i="18"/>
  <c r="D6" i="19"/>
  <c r="E3" i="19"/>
  <c r="E6" i="19" s="1"/>
  <c r="H6" i="19"/>
  <c r="D7" i="11"/>
  <c r="E4" i="10"/>
  <c r="H6" i="10"/>
  <c r="D6" i="10"/>
  <c r="D3" i="11" l="1"/>
  <c r="D4" i="20"/>
  <c r="D5" i="20" s="1"/>
  <c r="I17" i="4"/>
  <c r="H4" i="9" s="1"/>
  <c r="E4" i="9" s="1"/>
  <c r="I16" i="5"/>
  <c r="H5" i="9" s="1"/>
  <c r="E5" i="9" s="1"/>
  <c r="I17" i="16"/>
  <c r="H5" i="18" s="1"/>
  <c r="E5" i="18" s="1"/>
  <c r="I20" i="12"/>
  <c r="H3" i="18" s="1"/>
  <c r="I17" i="3"/>
  <c r="H3" i="9" s="1"/>
  <c r="I19" i="14"/>
  <c r="H4" i="18" s="1"/>
  <c r="E4" i="18" s="1"/>
  <c r="F3" i="11"/>
  <c r="B7" i="11"/>
  <c r="C7" i="11"/>
  <c r="F7" i="11"/>
  <c r="E6" i="10"/>
  <c r="E5" i="20"/>
  <c r="C4" i="20"/>
  <c r="C5" i="20" s="1"/>
  <c r="C3" i="11"/>
  <c r="G7" i="11"/>
  <c r="E7" i="11"/>
  <c r="E3" i="9" l="1"/>
  <c r="E6" i="9" s="1"/>
  <c r="F3" i="20" s="1"/>
  <c r="H6" i="9"/>
  <c r="G3" i="20" s="1"/>
  <c r="H6" i="18"/>
  <c r="E3" i="18"/>
  <c r="E6" i="18" s="1"/>
  <c r="G4" i="20" l="1"/>
  <c r="G5" i="20" s="1"/>
  <c r="G3" i="11"/>
  <c r="E3" i="11"/>
  <c r="F4" i="20"/>
  <c r="F5" i="20" s="1"/>
</calcChain>
</file>

<file path=xl/sharedStrings.xml><?xml version="1.0" encoding="utf-8"?>
<sst xmlns="http://schemas.openxmlformats.org/spreadsheetml/2006/main" count="437" uniqueCount="138">
  <si>
    <t>ICR Agency Job Classification Title</t>
  </si>
  <si>
    <t>2026 Annual GS Salary (Step 1)</t>
  </si>
  <si>
    <t>Work Hours Per Year Factor</t>
  </si>
  <si>
    <t>Benefits Factor</t>
  </si>
  <si>
    <t>Calculated Hourly Rate</t>
  </si>
  <si>
    <t>Management (GS-14)</t>
  </si>
  <si>
    <r>
      <rPr>
        <sz val="11"/>
        <color theme="1"/>
        <rFont val="Calibri"/>
        <family val="2"/>
        <scheme val="minor"/>
      </rPr>
      <t>÷ 2,080</t>
    </r>
  </si>
  <si>
    <t>× 1.6</t>
  </si>
  <si>
    <t>Technical (GS-12)</t>
  </si>
  <si>
    <t>÷ 2,080</t>
  </si>
  <si>
    <t>Administrative (GS-9)</t>
  </si>
  <si>
    <t>ICR Respondent Job Classification Titles</t>
  </si>
  <si>
    <t>Corresponding Labor Compensation (hourly rate) from BLS Report</t>
  </si>
  <si>
    <t>Management, professional, and related</t>
  </si>
  <si>
    <t>Management</t>
  </si>
  <si>
    <t>Professional and related</t>
  </si>
  <si>
    <t>Technical</t>
  </si>
  <si>
    <t>Office and administrative support</t>
  </si>
  <si>
    <t>Administrative</t>
  </si>
  <si>
    <t>Calculations in this workbook are based on these tables. Do not delete.</t>
  </si>
  <si>
    <t>State:</t>
  </si>
  <si>
    <t>Mgmt:</t>
  </si>
  <si>
    <t>Tech:</t>
  </si>
  <si>
    <t>Admin:</t>
  </si>
  <si>
    <t>EPA:</t>
  </si>
  <si>
    <t>Table 1. UNDS No-Discharge Zone by State Prohibition, Respondent (State Agency) Burden Hours and Costs (40 CFR 1700.9)</t>
  </si>
  <si>
    <t>Information Collection Activity</t>
  </si>
  <si>
    <t>Hours and Costs Per Respondent</t>
  </si>
  <si>
    <t>Total Hours per Year</t>
  </si>
  <si>
    <t xml:space="preserve">Mgmt.
</t>
  </si>
  <si>
    <t xml:space="preserve">Technical
</t>
  </si>
  <si>
    <t xml:space="preserve">Admin.
</t>
  </si>
  <si>
    <t>Capital/Startup Cost ($)</t>
  </si>
  <si>
    <t>O&amp;M Cost ($)*</t>
  </si>
  <si>
    <t>Number Respon./Year</t>
  </si>
  <si>
    <t>Total Hours/Year</t>
  </si>
  <si>
    <t>Total Cost/Year ($)</t>
  </si>
  <si>
    <t>Request Preparation</t>
  </si>
  <si>
    <t>Read regulations; review guidance document; plan strategy</t>
  </si>
  <si>
    <t>Clarify questions with EPA</t>
  </si>
  <si>
    <t>Gather Information</t>
  </si>
  <si>
    <t>Identification of discharge</t>
  </si>
  <si>
    <t>Definition of waters in NDZ</t>
  </si>
  <si>
    <t>Determination of necessity for greater environmental protection</t>
  </si>
  <si>
    <t>Description of discharge removal facilities</t>
  </si>
  <si>
    <t>Information on regulation of this discharge from non-Armed Forces vessels</t>
  </si>
  <si>
    <t>Create information (analyze data and compile/write Request Letter)</t>
  </si>
  <si>
    <t>Review information</t>
  </si>
  <si>
    <t>Complete paperwork (e.g., Request Letter)</t>
  </si>
  <si>
    <t>Copy, store, file, and maintain information</t>
  </si>
  <si>
    <t>Subtotal (hours and costs)</t>
  </si>
  <si>
    <t>Table 2. UNDS No-Discharge Zone by EPA Prohibition, Respondent (State Agency) Burden Hours and Costs (40 CFR 1700.10)</t>
  </si>
  <si>
    <t>Technical analysis showing why protection requires prohibition of the discharge</t>
  </si>
  <si>
    <t>Table 3. UNDS Petition for Review, Respondent (State Agency) Burden Hours and Costs (40 CFR 1700.12)</t>
  </si>
  <si>
    <t>Scientific and technical information on which petition is based</t>
  </si>
  <si>
    <t>Explanation on how information relates to statutory factors</t>
  </si>
  <si>
    <t>Create information (analyze data and interpret data)</t>
  </si>
  <si>
    <t>Review petition information for accuracy and make determination</t>
  </si>
  <si>
    <t>Complete paperwork (e.g., Petition)</t>
  </si>
  <si>
    <t>Disclose information (i.e., Federal Register notices)</t>
  </si>
  <si>
    <t>Table 4. UNDS No-Discharge Zone by State Prohibition, Agency (EPA) Burden Hours and Costs (40 CFR 1700.9)</t>
  </si>
  <si>
    <t>Mgmt.
(GS-14)</t>
  </si>
  <si>
    <t>Technical
(GS-12)</t>
  </si>
  <si>
    <t>Admin.
(GS-9)</t>
  </si>
  <si>
    <t>Review information and make determination</t>
  </si>
  <si>
    <t>Complete paperwork (e.g., Replyt Letter)</t>
  </si>
  <si>
    <t>Table 5. UNDS No-Discharge Zone by EPA Prohibition, Agency (EPA) Burden Hours and Costs (40 CFR 1700.10)</t>
  </si>
  <si>
    <t>Create information (analyze and interpret data)</t>
  </si>
  <si>
    <t>Complete paperwork (e.g., Reply Letter)</t>
  </si>
  <si>
    <t>Table 6. UNDS Petition for Review, Agency (EPA) Burden Hours and Costs (40 CFR 1700.12)</t>
  </si>
  <si>
    <t>Identification of discharge or standard</t>
  </si>
  <si>
    <t>Number of Activities Per Year</t>
  </si>
  <si>
    <t>Total Number of Hours Per Year</t>
  </si>
  <si>
    <t>Total Labor Cost Per Year ($)</t>
  </si>
  <si>
    <t>Total Annual Capital Costs ($)</t>
  </si>
  <si>
    <t>Total Annual O&amp;M Costs ($)</t>
  </si>
  <si>
    <t>Total Cost Per Year ($)</t>
  </si>
  <si>
    <t>No-discharge Zone by State Prohibition [40 CFR § 1700.9; Table 1]</t>
  </si>
  <si>
    <t>No-discharge Zone by EPA Prohibition [40 CFR § 1700.10; Table 2]</t>
  </si>
  <si>
    <t>Petition for Review [40 CFR § 1700.12; Table 3</t>
  </si>
  <si>
    <t>TOTAL</t>
  </si>
  <si>
    <t>No-discharge Zone by State Prohibition [40 CFR § 1700.9; Table 4]</t>
  </si>
  <si>
    <t>No-discharge Zone by EPA Prohibition [40 CFR § 1700.10; Table 5]</t>
  </si>
  <si>
    <t>Petition for Review [40 CFR § 1700.12; Table 6</t>
  </si>
  <si>
    <t>Estimated Respondent (State Agency) Burden and Cost Summary for Establishing NDZs for Vessel Sewage under CWA 312(f) (from table 15)</t>
  </si>
  <si>
    <t>Number of Respondents Per Year</t>
  </si>
  <si>
    <t>Total Hours Per Year</t>
  </si>
  <si>
    <t>Estimated Agency (EPA) Burden and Cost Summary for Establishing NDZs for Vessel Sewage under CWA 312(f) (from table 16)</t>
  </si>
  <si>
    <t>Table 9. Sewage No-Discharge Zone Applications under 40 CFR 140.4(a), Respondent (State Agency) Burden Hours and Costs (CWA Section 312(f)(3))</t>
  </si>
  <si>
    <t>1. Request Preparation</t>
  </si>
  <si>
    <t>a. Read regulations; review guidance document; plan strategy</t>
  </si>
  <si>
    <t>b. Clarify questions with EPA</t>
  </si>
  <si>
    <t>2. Gather Information</t>
  </si>
  <si>
    <t>a. Certification of necessity for greater environmental protection</t>
  </si>
  <si>
    <t>b. Pumpout facility map</t>
  </si>
  <si>
    <t>c. Description of pumpout facilities</t>
  </si>
  <si>
    <t>d. Schedule of operating hours of pumpout facilities</t>
  </si>
  <si>
    <t>e. Draft requirements and water depth adjacent to pumpout facilities</t>
  </si>
  <si>
    <t>f. Waste disposal methods for pumpout facilities</t>
  </si>
  <si>
    <t>g. Vessel population and vessel usage</t>
  </si>
  <si>
    <t>3. Create information (analyze data and compile/write application)</t>
  </si>
  <si>
    <t>4. Review and edit information for accuracy</t>
  </si>
  <si>
    <t>5. Complete paperwork (e.g., submittal letter)</t>
  </si>
  <si>
    <t>6. Disclose information (i.e., Federal Register notices)</t>
  </si>
  <si>
    <t>7. Copy, store, file, and maintain information</t>
  </si>
  <si>
    <t>Table 10. Sewage No-Discharge Zone Application Review under 40 CFR 140.4(a), Agency (EPA) Burden Hours and Cost (CWA Section 312(f)(3))</t>
  </si>
  <si>
    <t>Table 11. Sewage No-Discharge Zone Applications under 40 CFR 140.4(b), Respondent (State Agency) Burden Hours and Costs (CWA Section 312(f)(4)(A))</t>
  </si>
  <si>
    <t>a. Specification of the waters or portions thereof for which a complete prohibition is desired</t>
  </si>
  <si>
    <t>b. Identification of water recreational areas</t>
  </si>
  <si>
    <t>c. Identification of aquatic sanctuaries</t>
  </si>
  <si>
    <t>d. Identification of identifiable fish-spawning and nursery areas</t>
  </si>
  <si>
    <t>e. Identification of areas of intensive boating activities</t>
  </si>
  <si>
    <t>f. A map of the waters to be designated as an NDZ</t>
  </si>
  <si>
    <t>Table 12. Sewage No-Discharge Zone Application Review under 40 CFR 140.4(b), Agency (EPA) Burden Hours and Cost (CWA Section 312(f)(4)(A))</t>
  </si>
  <si>
    <t>Table 13. Sewage No-Discharge Zone Applications under 40 CFR 140.4(c), Respondent (State Agency) Burden Hours and Costs (CWA Section 312(f)(4)(B))</t>
  </si>
  <si>
    <t>b. Specification and description of the location of the drinking water supply intake(s) and the community served by the intakes</t>
  </si>
  <si>
    <t>c. A map of the waters to be designated as a drinking water intake zone</t>
  </si>
  <si>
    <t>d. A statement justifying the size of the requested drinking water intake zone</t>
  </si>
  <si>
    <t>Table 14. Sewage No-Discharge Zone Application Review under 40 CFR 140.4(c), Agency (EPA) Burden Hours and Cost (CWA Section 312(f)(4)(B))</t>
  </si>
  <si>
    <t>No-discharge Zone under 40 CFR 140.4(a); Table 9</t>
  </si>
  <si>
    <t>No-discharge Zone under 40 CFR 140.4(c); Table 14</t>
  </si>
  <si>
    <t>Table 17. Total CWA Section 312 Estimated Respondent (State Agency) Burden and Cost Summary</t>
  </si>
  <si>
    <t>Armed Forces Vessels; Table 7</t>
  </si>
  <si>
    <t>Vessel Sewage; Table 15</t>
  </si>
  <si>
    <t>Total</t>
  </si>
  <si>
    <t>Table 18. Total CWA Section 312 Estimated Agency (EPA) Burden and Cost Summary</t>
  </si>
  <si>
    <t>Armed Forces Vessels; Table 8</t>
  </si>
  <si>
    <t>Vessel Sewage; Table 16</t>
  </si>
  <si>
    <t>Number of Respon. Per Year</t>
  </si>
  <si>
    <t>No-discharge Zone under 40 CFR 140.4(b); Table 10</t>
  </si>
  <si>
    <t>No-discharge Zone under 40 CFR 140.4(c); Table 11</t>
  </si>
  <si>
    <t>BLS Report State and Local Government Workers Jobs Classification Title</t>
  </si>
  <si>
    <t>Table 15. Total Estimated Respondent (State Agency) Burden and Cost Summary for Establishing NDZs for Vessel Sewage (CWA Section 312(f))</t>
  </si>
  <si>
    <t>Table 7. Total Estimated Respondent (State Agency) Burden and Cost Summary for Establishing NDZs for UNDS (CWA Section 312(n))</t>
  </si>
  <si>
    <t>Table 16. Total Estimated Agency (EPA) Burden and Cost Summary for Establishing NDZs for Vessel Sewage (CWA Section 312(f))</t>
  </si>
  <si>
    <t>Table 8. Total Estimated Agency Burden and Cost Summary for Establishing UNDS NDZs (CWA Section 312(n))</t>
  </si>
  <si>
    <t>No-discharge Zone under 40 CFR 140.4(a); Table 12</t>
  </si>
  <si>
    <t>No-discharge Zone under 40 CFR 140.4(b); Table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</si>
</sst>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1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0" fontId="0" fillId="0" borderId="0" xfId="0" applyAlignment="1">
      <alignment wrapText="1"/>
    </xf>
    <xf numFmtId="0" fontId="0" fillId="0" borderId="4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6" xfId="0" applyBorder="1"/>
    <xf numFmtId="0" fontId="0" fillId="0" borderId="5" xfId="0" applyBorder="1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wrapText="1"/>
    </xf>
    <xf numFmtId="0" fontId="0" fillId="0" borderId="3" xfId="0" applyBorder="1"/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2" fontId="0" fillId="0" borderId="8" xfId="0" applyNumberFormat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9" xfId="0" applyNumberFormat="1" applyBorder="1"/>
    <xf numFmtId="2" fontId="0" fillId="0" borderId="5" xfId="0" applyNumberFormat="1" applyBorder="1"/>
    <xf numFmtId="2" fontId="0" fillId="0" borderId="10" xfId="0" applyNumberFormat="1" applyBorder="1"/>
    <xf numFmtId="2" fontId="0" fillId="0" borderId="4" xfId="0" applyNumberFormat="1" applyBorder="1"/>
    <xf numFmtId="0" fontId="0" fillId="0" borderId="15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0" fillId="0" borderId="23" xfId="0" applyBorder="1"/>
    <xf numFmtId="0" fontId="0" fillId="0" borderId="25" xfId="0" applyBorder="1"/>
    <xf numFmtId="2" fontId="0" fillId="0" borderId="6" xfId="0" applyNumberFormat="1" applyBorder="1"/>
    <xf numFmtId="43" fontId="1" fillId="0" borderId="6" xfId="1" applyFont="1" applyBorder="1"/>
    <xf numFmtId="43" fontId="1" fillId="0" borderId="1" xfId="1" applyFont="1" applyBorder="1"/>
    <xf numFmtId="43" fontId="1" fillId="0" borderId="5" xfId="1" applyFont="1" applyBorder="1"/>
    <xf numFmtId="2" fontId="0" fillId="0" borderId="28" xfId="0" applyNumberFormat="1" applyBorder="1"/>
    <xf numFmtId="2" fontId="0" fillId="0" borderId="27" xfId="0" applyNumberFormat="1" applyBorder="1"/>
    <xf numFmtId="43" fontId="1" fillId="0" borderId="28" xfId="1" applyFont="1" applyBorder="1"/>
    <xf numFmtId="43" fontId="1" fillId="0" borderId="27" xfId="1" applyFont="1" applyBorder="1"/>
    <xf numFmtId="0" fontId="0" fillId="0" borderId="29" xfId="0" applyBorder="1" applyAlignment="1">
      <alignment wrapText="1"/>
    </xf>
    <xf numFmtId="0" fontId="0" fillId="0" borderId="30" xfId="0" applyBorder="1"/>
    <xf numFmtId="0" fontId="0" fillId="0" borderId="31" xfId="0" applyBorder="1"/>
    <xf numFmtId="0" fontId="3" fillId="0" borderId="21" xfId="0" applyFont="1" applyBorder="1"/>
    <xf numFmtId="0" fontId="3" fillId="0" borderId="21" xfId="0" applyFont="1" applyBorder="1" applyAlignment="1">
      <alignment wrapText="1"/>
    </xf>
    <xf numFmtId="0" fontId="0" fillId="0" borderId="32" xfId="0" applyBorder="1" applyAlignment="1">
      <alignment wrapText="1"/>
    </xf>
    <xf numFmtId="2" fontId="0" fillId="0" borderId="2" xfId="0" applyNumberFormat="1" applyBorder="1"/>
    <xf numFmtId="2" fontId="0" fillId="0" borderId="32" xfId="0" applyNumberFormat="1" applyBorder="1"/>
    <xf numFmtId="0" fontId="0" fillId="0" borderId="33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3" fontId="4" fillId="0" borderId="1" xfId="0" applyNumberFormat="1" applyFont="1" applyBorder="1"/>
    <xf numFmtId="43" fontId="0" fillId="0" borderId="1" xfId="0" applyNumberFormat="1" applyBorder="1"/>
    <xf numFmtId="2" fontId="0" fillId="0" borderId="22" xfId="0" applyNumberFormat="1" applyBorder="1"/>
    <xf numFmtId="2" fontId="0" fillId="0" borderId="24" xfId="0" applyNumberFormat="1" applyBorder="1"/>
    <xf numFmtId="2" fontId="0" fillId="0" borderId="26" xfId="0" applyNumberFormat="1" applyBorder="1"/>
    <xf numFmtId="49" fontId="0" fillId="0" borderId="1" xfId="0" applyNumberFormat="1" applyBorder="1"/>
    <xf numFmtId="164" fontId="0" fillId="0" borderId="1" xfId="0" applyNumberFormat="1" applyBorder="1"/>
    <xf numFmtId="164" fontId="5" fillId="0" borderId="1" xfId="0" applyNumberFormat="1" applyFont="1" applyBorder="1"/>
    <xf numFmtId="164" fontId="0" fillId="0" borderId="0" xfId="0" applyNumberFormat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35" xfId="0" applyBorder="1"/>
    <xf numFmtId="0" fontId="0" fillId="0" borderId="7" xfId="0" applyBorder="1" applyAlignment="1">
      <alignment horizontal="left" wrapText="1" indent="2"/>
    </xf>
    <xf numFmtId="0" fontId="0" fillId="0" borderId="36" xfId="0" applyBorder="1"/>
    <xf numFmtId="43" fontId="0" fillId="0" borderId="1" xfId="1" applyFont="1" applyBorder="1"/>
    <xf numFmtId="43" fontId="0" fillId="0" borderId="6" xfId="1" applyFont="1" applyBorder="1"/>
    <xf numFmtId="2" fontId="0" fillId="0" borderId="3" xfId="0" applyNumberFormat="1" applyBorder="1"/>
    <xf numFmtId="0" fontId="0" fillId="0" borderId="34" xfId="0" applyBorder="1" applyAlignment="1">
      <alignment horizontal="center"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4" fillId="0" borderId="0" xfId="0" applyFont="1"/>
    <xf numFmtId="43" fontId="0" fillId="0" borderId="0" xfId="0" applyNumberFormat="1"/>
    <xf numFmtId="0" fontId="6" fillId="0" borderId="0" xfId="0" applyFont="1"/>
    <xf numFmtId="0" fontId="7" fillId="0" borderId="0" xfId="0" applyFont="1"/>
    <xf numFmtId="17" fontId="0" fillId="0" borderId="1" xfId="0" applyNumberFormat="1" applyBorder="1" applyAlignment="1">
      <alignment wrapText="1"/>
    </xf>
    <xf numFmtId="2" fontId="0" fillId="0" borderId="36" xfId="0" applyNumberFormat="1" applyBorder="1"/>
    <xf numFmtId="0" fontId="8" fillId="0" borderId="0" xfId="0" applyFont="1" applyAlignment="1">
      <alignment wrapText="1"/>
    </xf>
    <xf numFmtId="3" fontId="0" fillId="0" borderId="1" xfId="0" applyNumberFormat="1" applyBorder="1"/>
    <xf numFmtId="2" fontId="1" fillId="0" borderId="1" xfId="0" applyNumberFormat="1" applyFont="1" applyBorder="1"/>
    <xf numFmtId="17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3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6" xfId="0" applyFont="1" applyBorder="1"/>
    <xf numFmtId="43" fontId="1" fillId="0" borderId="4" xfId="1" applyFont="1" applyBorder="1"/>
    <xf numFmtId="2" fontId="0" fillId="0" borderId="19" xfId="0" applyNumberFormat="1" applyBorder="1"/>
    <xf numFmtId="2" fontId="4" fillId="0" borderId="1" xfId="0" applyNumberFormat="1" applyFont="1" applyBorder="1"/>
    <xf numFmtId="0" fontId="0" fillId="0" borderId="1" xfId="0" applyBorder="1" applyAlignment="1">
      <alignment horizontal="center" vertical="center" wrapText="1"/>
    </xf>
    <xf numFmtId="43" fontId="1" fillId="0" borderId="1" xfId="0" applyNumberFormat="1" applyFont="1" applyBorder="1"/>
    <xf numFmtId="164" fontId="1" fillId="0" borderId="1" xfId="0" applyNumberFormat="1" applyFont="1" applyBorder="1" applyAlignment="1">
      <alignment wrapText="1"/>
    </xf>
    <xf numFmtId="44" fontId="0" fillId="0" borderId="1" xfId="2" applyFont="1" applyBorder="1" applyAlignment="1">
      <alignment horizontal="left" wrapText="1"/>
    </xf>
    <xf numFmtId="0" fontId="6" fillId="0" borderId="37" xfId="0" applyFont="1" applyBorder="1" applyAlignment="1">
      <alignment horizontal="left" wrapText="1"/>
    </xf>
    <xf numFmtId="0" fontId="6" fillId="0" borderId="38" xfId="0" applyFont="1" applyBorder="1" applyAlignment="1">
      <alignment horizontal="left" wrapText="1"/>
    </xf>
    <xf numFmtId="0" fontId="1" fillId="0" borderId="32" xfId="0" applyFont="1" applyBorder="1"/>
    <xf numFmtId="0" fontId="1" fillId="0" borderId="15" xfId="0" applyFont="1" applyBorder="1"/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2"/>
  <sheetViews>
    <sheetView topLeftCell="B7" zoomScale="150" zoomScaleNormal="150" workbookViewId="0">
      <selection activeCell="E12" sqref="E12"/>
    </sheetView>
  </sheetViews>
  <sheetFormatPr defaultRowHeight="14.5" x14ac:dyDescent="0.35"/>
  <cols>
    <col min="1" max="1" width="40.81640625" customWidth="1"/>
    <col min="2" max="2" width="15.54296875" customWidth="1"/>
    <col min="3" max="3" width="11.54296875" customWidth="1"/>
    <col min="4" max="4" width="12" customWidth="1"/>
    <col min="5" max="5" width="15.81640625" customWidth="1"/>
    <col min="6" max="6" width="12.453125" bestFit="1" customWidth="1"/>
    <col min="7" max="7" width="13.54296875" customWidth="1"/>
    <col min="8" max="8" width="12.1796875" customWidth="1"/>
    <col min="9" max="9" width="17.54296875" bestFit="1" customWidth="1"/>
    <col min="12" max="12" width="9.54296875" bestFit="1" customWidth="1"/>
    <col min="13" max="13" width="10.453125" bestFit="1" customWidth="1"/>
  </cols>
  <sheetData>
    <row r="1" spans="1:13" x14ac:dyDescent="0.35">
      <c r="A1" s="82"/>
    </row>
    <row r="2" spans="1:13" ht="43.5" x14ac:dyDescent="0.35">
      <c r="A2" s="86" t="s">
        <v>0</v>
      </c>
      <c r="B2" s="86" t="s">
        <v>1</v>
      </c>
      <c r="C2" s="86" t="s">
        <v>2</v>
      </c>
      <c r="D2" s="86" t="s">
        <v>3</v>
      </c>
      <c r="E2" s="86" t="s">
        <v>4</v>
      </c>
      <c r="G2" s="88"/>
    </row>
    <row r="3" spans="1:13" s="1" customFormat="1" x14ac:dyDescent="0.35">
      <c r="A3" s="62" t="s">
        <v>5</v>
      </c>
      <c r="B3" s="83">
        <v>143913</v>
      </c>
      <c r="C3" s="63" t="s">
        <v>6</v>
      </c>
      <c r="D3" s="64" t="s">
        <v>7</v>
      </c>
      <c r="E3" s="26">
        <f>(B3/2080)*1.6</f>
        <v>110.70230769230768</v>
      </c>
    </row>
    <row r="4" spans="1:13" s="1" customFormat="1" x14ac:dyDescent="0.35">
      <c r="A4" s="62" t="s">
        <v>8</v>
      </c>
      <c r="B4" s="83">
        <v>102415</v>
      </c>
      <c r="C4" s="63" t="s">
        <v>9</v>
      </c>
      <c r="D4" s="64" t="s">
        <v>7</v>
      </c>
      <c r="E4" s="26">
        <f t="shared" ref="E4:E5" si="0">(B4/2080)*1.6</f>
        <v>78.780769230769238</v>
      </c>
    </row>
    <row r="5" spans="1:13" x14ac:dyDescent="0.35">
      <c r="A5" s="6" t="s">
        <v>10</v>
      </c>
      <c r="B5" s="83">
        <v>70623</v>
      </c>
      <c r="C5" s="63" t="s">
        <v>9</v>
      </c>
      <c r="D5" s="64" t="s">
        <v>7</v>
      </c>
      <c r="E5" s="26">
        <f t="shared" si="0"/>
        <v>54.325384615384614</v>
      </c>
    </row>
    <row r="6" spans="1:13" x14ac:dyDescent="0.35">
      <c r="A6" s="3"/>
    </row>
    <row r="7" spans="1:13" ht="67" customHeight="1" x14ac:dyDescent="0.35">
      <c r="A7" s="85" t="s">
        <v>131</v>
      </c>
      <c r="B7" s="87" t="s">
        <v>11</v>
      </c>
      <c r="C7" s="99" t="s">
        <v>12</v>
      </c>
      <c r="D7" s="99"/>
      <c r="E7" s="65"/>
      <c r="F7" s="1"/>
      <c r="G7" s="1"/>
      <c r="H7" s="1"/>
      <c r="I7" s="1"/>
      <c r="J7" s="1"/>
      <c r="K7" s="1"/>
      <c r="L7" s="1"/>
      <c r="M7" s="2"/>
    </row>
    <row r="8" spans="1:13" x14ac:dyDescent="0.35">
      <c r="A8" s="80" t="s">
        <v>13</v>
      </c>
      <c r="B8" s="66" t="s">
        <v>14</v>
      </c>
      <c r="C8" s="100">
        <v>78.62</v>
      </c>
      <c r="D8" s="100"/>
      <c r="E8" s="65"/>
      <c r="F8" s="1"/>
      <c r="G8" s="1"/>
      <c r="H8" s="1"/>
      <c r="I8" s="1"/>
      <c r="J8" s="1"/>
      <c r="K8" s="1"/>
      <c r="L8" s="1"/>
      <c r="M8" s="2"/>
    </row>
    <row r="9" spans="1:13" x14ac:dyDescent="0.35">
      <c r="A9" s="8" t="s">
        <v>15</v>
      </c>
      <c r="B9" s="66" t="s">
        <v>16</v>
      </c>
      <c r="C9" s="100">
        <v>76.3</v>
      </c>
      <c r="D9" s="100"/>
      <c r="E9" s="4"/>
    </row>
    <row r="10" spans="1:13" x14ac:dyDescent="0.35">
      <c r="A10" s="8" t="s">
        <v>17</v>
      </c>
      <c r="B10" s="66" t="s">
        <v>18</v>
      </c>
      <c r="C10" s="100">
        <v>46.76</v>
      </c>
      <c r="D10" s="100"/>
      <c r="E10" s="4"/>
    </row>
    <row r="12" spans="1:13" ht="15" thickBot="1" x14ac:dyDescent="0.4">
      <c r="A12" s="78"/>
      <c r="B12" s="78"/>
      <c r="C12" s="78"/>
      <c r="D12" s="78"/>
      <c r="E12" s="78"/>
      <c r="F12" s="78"/>
      <c r="G12" s="78"/>
    </row>
    <row r="13" spans="1:13" x14ac:dyDescent="0.35">
      <c r="A13" s="101" t="s">
        <v>19</v>
      </c>
      <c r="B13" s="49" t="s">
        <v>20</v>
      </c>
      <c r="C13" s="46" t="s">
        <v>21</v>
      </c>
      <c r="D13" s="59">
        <f>C8</f>
        <v>78.62</v>
      </c>
      <c r="G13" s="1"/>
      <c r="I13" s="4"/>
      <c r="J13" s="4"/>
    </row>
    <row r="14" spans="1:13" x14ac:dyDescent="0.35">
      <c r="A14" s="102"/>
      <c r="B14" s="35"/>
      <c r="C14" t="s">
        <v>22</v>
      </c>
      <c r="D14" s="60">
        <f>C9</f>
        <v>76.3</v>
      </c>
      <c r="G14" s="1"/>
    </row>
    <row r="15" spans="1:13" ht="15" thickBot="1" x14ac:dyDescent="0.4">
      <c r="A15" s="35"/>
      <c r="B15" s="36"/>
      <c r="C15" s="47" t="s">
        <v>23</v>
      </c>
      <c r="D15" s="61">
        <f>C10</f>
        <v>46.76</v>
      </c>
    </row>
    <row r="16" spans="1:13" x14ac:dyDescent="0.35">
      <c r="A16" s="35"/>
      <c r="B16" s="48" t="s">
        <v>24</v>
      </c>
      <c r="C16" s="46" t="s">
        <v>21</v>
      </c>
      <c r="D16" s="59">
        <f>E3</f>
        <v>110.70230769230768</v>
      </c>
    </row>
    <row r="17" spans="1:7" x14ac:dyDescent="0.35">
      <c r="A17" s="35"/>
      <c r="B17" s="35"/>
      <c r="C17" t="s">
        <v>22</v>
      </c>
      <c r="D17" s="60">
        <f>E4</f>
        <v>78.780769230769238</v>
      </c>
      <c r="E17" s="4"/>
      <c r="F17" s="4"/>
      <c r="G17" s="4"/>
    </row>
    <row r="18" spans="1:7" ht="15" thickBot="1" x14ac:dyDescent="0.4">
      <c r="A18" s="36"/>
      <c r="B18" s="36"/>
      <c r="C18" s="47" t="s">
        <v>23</v>
      </c>
      <c r="D18" s="61">
        <f>E5</f>
        <v>54.325384615384614</v>
      </c>
      <c r="E18" s="77"/>
      <c r="G18" s="77"/>
    </row>
    <row r="22" spans="1:7" ht="33.75" customHeight="1" x14ac:dyDescent="0.35"/>
    <row r="29" spans="1:7" ht="17.25" customHeight="1" x14ac:dyDescent="0.35"/>
    <row r="30" spans="1:7" ht="18.75" customHeight="1" x14ac:dyDescent="0.35"/>
    <row r="47" ht="31.5" customHeight="1" x14ac:dyDescent="0.35"/>
    <row r="107" ht="17.25" customHeight="1" x14ac:dyDescent="0.35"/>
    <row r="140" spans="1:8" x14ac:dyDescent="0.35">
      <c r="A140" s="76"/>
      <c r="E140" s="77"/>
      <c r="H140" s="77"/>
    </row>
    <row r="141" spans="1:8" x14ac:dyDescent="0.35">
      <c r="H141" s="77"/>
    </row>
    <row r="142" spans="1:8" x14ac:dyDescent="0.35">
      <c r="H142" s="77"/>
    </row>
    <row r="143" spans="1:8" x14ac:dyDescent="0.35">
      <c r="H143" s="77"/>
    </row>
    <row r="144" spans="1:8" x14ac:dyDescent="0.35">
      <c r="H144" s="77"/>
    </row>
    <row r="145" spans="8:8" x14ac:dyDescent="0.35">
      <c r="H145" s="77"/>
    </row>
    <row r="146" spans="8:8" x14ac:dyDescent="0.35">
      <c r="H146" s="77"/>
    </row>
    <row r="147" spans="8:8" x14ac:dyDescent="0.35">
      <c r="H147" s="77"/>
    </row>
    <row r="282" spans="8:11" x14ac:dyDescent="0.35">
      <c r="H282" s="4"/>
      <c r="I282" s="4"/>
      <c r="J282" s="4"/>
      <c r="K282" s="4"/>
    </row>
  </sheetData>
  <mergeCells count="5">
    <mergeCell ref="C7:D7"/>
    <mergeCell ref="C8:D8"/>
    <mergeCell ref="C9:D9"/>
    <mergeCell ref="C10:D10"/>
    <mergeCell ref="A13:A14"/>
  </mergeCells>
  <pageMargins left="0.7" right="0.7" top="0.75" bottom="0.75" header="0.3" footer="0.3"/>
  <pageSetup orientation="landscape" r:id="rId1"/>
  <headerFooter>
    <oddHeader>&amp;C—For public review with First Federal Register Notice Nov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I17"/>
  <sheetViews>
    <sheetView topLeftCell="A2" zoomScaleNormal="100" workbookViewId="0">
      <selection activeCell="C9" sqref="C9"/>
    </sheetView>
  </sheetViews>
  <sheetFormatPr defaultRowHeight="14.5" x14ac:dyDescent="0.35"/>
  <cols>
    <col min="1" max="1" width="39.453125" customWidth="1"/>
    <col min="5" max="5" width="9.1796875" customWidth="1"/>
    <col min="7" max="7" width="9.54296875" bestFit="1" customWidth="1"/>
    <col min="9" max="9" width="15.453125" bestFit="1" customWidth="1"/>
  </cols>
  <sheetData>
    <row r="1" spans="1:9" x14ac:dyDescent="0.35">
      <c r="A1" s="3" t="s">
        <v>25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29</v>
      </c>
      <c r="C3" s="24" t="s">
        <v>30</v>
      </c>
      <c r="D3" s="24" t="s">
        <v>31</v>
      </c>
      <c r="E3" s="24" t="s">
        <v>32</v>
      </c>
      <c r="F3" s="32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89" t="s">
        <v>37</v>
      </c>
      <c r="B4" s="5"/>
      <c r="C4" s="9"/>
      <c r="D4" s="9"/>
      <c r="E4" s="9"/>
      <c r="F4" s="17"/>
      <c r="G4" s="20"/>
      <c r="H4" s="9"/>
      <c r="I4" s="38"/>
    </row>
    <row r="5" spans="1:9" ht="29" x14ac:dyDescent="0.35">
      <c r="A5" s="15" t="s">
        <v>38</v>
      </c>
      <c r="B5" s="25">
        <v>3</v>
      </c>
      <c r="C5" s="26">
        <v>20</v>
      </c>
      <c r="D5" s="26"/>
      <c r="E5" s="26"/>
      <c r="F5" s="27"/>
      <c r="G5" s="21">
        <v>0.33</v>
      </c>
      <c r="H5" s="26">
        <f t="shared" ref="H5:H16" si="0">(SUM(B5:D5))*G5</f>
        <v>7.5900000000000007</v>
      </c>
      <c r="I5" s="39">
        <f>((B5*'Base Tables'!$D$13)+(C5*'Base Tables'!$D$14)+(D5*'Base Tables'!$D$15)+E5+F5)*G5</f>
        <v>581.41380000000004</v>
      </c>
    </row>
    <row r="6" spans="1:9" x14ac:dyDescent="0.35">
      <c r="A6" s="15" t="s">
        <v>39</v>
      </c>
      <c r="B6" s="25"/>
      <c r="C6" s="26">
        <v>3</v>
      </c>
      <c r="D6" s="26"/>
      <c r="E6" s="26"/>
      <c r="F6" s="27">
        <v>50</v>
      </c>
      <c r="G6" s="21">
        <v>0.33</v>
      </c>
      <c r="H6" s="26">
        <f t="shared" si="0"/>
        <v>0.99</v>
      </c>
      <c r="I6" s="39">
        <f>((B6*'Base Tables'!$D$13)+(C6*'Base Tables'!$D$14)+(D6*'Base Tables'!$D$15)+E6+F6)*G6</f>
        <v>92.036999999999992</v>
      </c>
    </row>
    <row r="7" spans="1:9" x14ac:dyDescent="0.35">
      <c r="A7" s="90" t="s">
        <v>40</v>
      </c>
      <c r="B7" s="25"/>
      <c r="C7" s="26"/>
      <c r="D7" s="26"/>
      <c r="E7" s="26"/>
      <c r="F7" s="27"/>
      <c r="G7" s="21"/>
      <c r="H7" s="26"/>
      <c r="I7" s="39"/>
    </row>
    <row r="8" spans="1:9" x14ac:dyDescent="0.35">
      <c r="A8" s="15" t="s">
        <v>41</v>
      </c>
      <c r="B8" s="25"/>
      <c r="C8" s="26">
        <v>0.25</v>
      </c>
      <c r="D8" s="26"/>
      <c r="E8" s="26"/>
      <c r="F8" s="27"/>
      <c r="G8" s="21">
        <v>0.33</v>
      </c>
      <c r="H8" s="26">
        <f t="shared" si="0"/>
        <v>8.2500000000000004E-2</v>
      </c>
      <c r="I8" s="39">
        <f>((B8*'Base Tables'!$D$13)+(C8*'Base Tables'!$D$14)+(D8*'Base Tables'!$D$15)+E8+F8)*G8</f>
        <v>6.2947499999999996</v>
      </c>
    </row>
    <row r="9" spans="1:9" x14ac:dyDescent="0.35">
      <c r="A9" s="15" t="s">
        <v>42</v>
      </c>
      <c r="B9" s="25"/>
      <c r="C9" s="26">
        <v>4</v>
      </c>
      <c r="D9" s="26"/>
      <c r="E9" s="26"/>
      <c r="F9" s="27"/>
      <c r="G9" s="21">
        <v>0.33</v>
      </c>
      <c r="H9" s="26">
        <f t="shared" si="0"/>
        <v>1.32</v>
      </c>
      <c r="I9" s="39">
        <f>((B9*'Base Tables'!$D$13)+(C9*'Base Tables'!$D$14)+(D9*'Base Tables'!$D$15)+E9+F9)*G9</f>
        <v>100.71599999999999</v>
      </c>
    </row>
    <row r="10" spans="1:9" ht="29" x14ac:dyDescent="0.35">
      <c r="A10" s="15" t="s">
        <v>43</v>
      </c>
      <c r="B10" s="25"/>
      <c r="C10" s="26">
        <v>5</v>
      </c>
      <c r="D10" s="26"/>
      <c r="E10" s="26"/>
      <c r="F10" s="27"/>
      <c r="G10" s="21">
        <v>0.33</v>
      </c>
      <c r="H10" s="26">
        <f t="shared" si="0"/>
        <v>1.6500000000000001</v>
      </c>
      <c r="I10" s="39">
        <f>((B10*'Base Tables'!$D$13)+(C10*'Base Tables'!$D$14)+(D10*'Base Tables'!$D$15)+E10+F10)*G10</f>
        <v>125.89500000000001</v>
      </c>
    </row>
    <row r="11" spans="1:9" x14ac:dyDescent="0.35">
      <c r="A11" s="15" t="s">
        <v>44</v>
      </c>
      <c r="B11" s="25">
        <v>1.25</v>
      </c>
      <c r="C11" s="26">
        <v>9</v>
      </c>
      <c r="D11" s="26"/>
      <c r="E11" s="26"/>
      <c r="F11" s="27"/>
      <c r="G11" s="21">
        <v>0.33</v>
      </c>
      <c r="H11" s="26">
        <f t="shared" si="0"/>
        <v>3.3825000000000003</v>
      </c>
      <c r="I11" s="39">
        <f>((B11*'Base Tables'!$D$13)+(C11*'Base Tables'!$D$14)+(D11*'Base Tables'!$D$15)+E11+F11)*G11</f>
        <v>259.04174999999998</v>
      </c>
    </row>
    <row r="12" spans="1:9" ht="29" x14ac:dyDescent="0.35">
      <c r="A12" s="15" t="s">
        <v>45</v>
      </c>
      <c r="B12" s="25"/>
      <c r="C12" s="26">
        <v>2.75</v>
      </c>
      <c r="D12" s="26"/>
      <c r="E12" s="26"/>
      <c r="F12" s="27"/>
      <c r="G12" s="21">
        <v>0.33</v>
      </c>
      <c r="H12" s="26">
        <f t="shared" si="0"/>
        <v>0.90750000000000008</v>
      </c>
      <c r="I12" s="39">
        <f>((B12*'Base Tables'!$D$13)+(C12*'Base Tables'!$D$14)+(D12*'Base Tables'!$D$15)+E12+F12)*G12</f>
        <v>69.242249999999999</v>
      </c>
    </row>
    <row r="13" spans="1:9" ht="29" x14ac:dyDescent="0.35">
      <c r="A13" s="15" t="s">
        <v>46</v>
      </c>
      <c r="B13" s="25">
        <v>8</v>
      </c>
      <c r="C13" s="26">
        <v>59</v>
      </c>
      <c r="D13" s="26">
        <v>10</v>
      </c>
      <c r="E13" s="26"/>
      <c r="F13" s="27">
        <v>40</v>
      </c>
      <c r="G13" s="21">
        <v>0.33</v>
      </c>
      <c r="H13" s="26">
        <f t="shared" si="0"/>
        <v>25.41</v>
      </c>
      <c r="I13" s="39">
        <f>((B13*'Base Tables'!$D$13)+(C13*'Base Tables'!$D$14)+(D13*'Base Tables'!$D$15)+E13+F13)*G13</f>
        <v>1860.6258000000003</v>
      </c>
    </row>
    <row r="14" spans="1:9" x14ac:dyDescent="0.35">
      <c r="A14" s="15" t="s">
        <v>47</v>
      </c>
      <c r="B14" s="25">
        <v>8</v>
      </c>
      <c r="C14" s="26">
        <v>32</v>
      </c>
      <c r="D14" s="26">
        <v>8</v>
      </c>
      <c r="E14" s="26"/>
      <c r="F14" s="27"/>
      <c r="G14" s="21">
        <v>0.33</v>
      </c>
      <c r="H14" s="26">
        <f t="shared" si="0"/>
        <v>15.84</v>
      </c>
      <c r="I14" s="39">
        <f>((B14*'Base Tables'!$D$13)+(C14*'Base Tables'!$D$14)+(D14*'Base Tables'!$D$15)+E14+F14)*G14</f>
        <v>1136.7311999999999</v>
      </c>
    </row>
    <row r="15" spans="1:9" ht="20.25" customHeight="1" x14ac:dyDescent="0.35">
      <c r="A15" s="15" t="s">
        <v>48</v>
      </c>
      <c r="B15" s="25">
        <v>3</v>
      </c>
      <c r="C15" s="26"/>
      <c r="D15" s="26">
        <v>3</v>
      </c>
      <c r="E15" s="26"/>
      <c r="F15" s="27">
        <v>10</v>
      </c>
      <c r="G15" s="21">
        <v>0.33</v>
      </c>
      <c r="H15" s="26">
        <f t="shared" si="0"/>
        <v>1.98</v>
      </c>
      <c r="I15" s="39">
        <f>((B15*'Base Tables'!$D$13)+(C15*'Base Tables'!$D$14)+(D15*'Base Tables'!$D$15)+E15+F15)*G15</f>
        <v>127.42620000000001</v>
      </c>
    </row>
    <row r="16" spans="1:9" ht="18.75" customHeight="1" thickBot="1" x14ac:dyDescent="0.4">
      <c r="A16" s="18" t="s">
        <v>49</v>
      </c>
      <c r="B16" s="28"/>
      <c r="C16" s="29"/>
      <c r="D16" s="29">
        <v>3</v>
      </c>
      <c r="E16" s="29"/>
      <c r="F16" s="30">
        <v>50</v>
      </c>
      <c r="G16" s="22">
        <v>0.33</v>
      </c>
      <c r="H16" s="26">
        <f t="shared" si="0"/>
        <v>0.99</v>
      </c>
      <c r="I16" s="40">
        <f>((B16*'Base Tables'!$D$13)+(C16*'Base Tables'!$D$14)+(D16*'Base Tables'!$D$15)+E16+F16)*G16</f>
        <v>62.792400000000001</v>
      </c>
    </row>
    <row r="17" spans="1:9" ht="15" thickTop="1" x14ac:dyDescent="0.35">
      <c r="A17" s="14" t="s">
        <v>50</v>
      </c>
      <c r="B17" s="31">
        <f>SUM(B4:B16)</f>
        <v>23.25</v>
      </c>
      <c r="C17" s="31">
        <f>SUM(C4:C16)</f>
        <v>135</v>
      </c>
      <c r="D17" s="31">
        <f>SUM(D4:D16)</f>
        <v>24</v>
      </c>
      <c r="E17" s="31">
        <f>SUM(E4:E16)</f>
        <v>0</v>
      </c>
      <c r="F17" s="31">
        <f>SUM(F4:F16)</f>
        <v>150</v>
      </c>
      <c r="G17" s="95">
        <f>1/3</f>
        <v>0.33333333333333331</v>
      </c>
      <c r="H17" s="42">
        <f>SUM(H4:H16)</f>
        <v>60.142499999999998</v>
      </c>
      <c r="I17" s="38">
        <f>SUM(I4:I16)</f>
        <v>4422.2161500000002</v>
      </c>
    </row>
  </sheetData>
  <mergeCells count="3">
    <mergeCell ref="A2:A3"/>
    <mergeCell ref="B2:F2"/>
    <mergeCell ref="G2:I2"/>
  </mergeCells>
  <pageMargins left="0.7" right="0.7" top="0.75" bottom="0.75" header="0.3" footer="0.3"/>
  <pageSetup orientation="landscape" horizontalDpi="1200" verticalDpi="1200" r:id="rId1"/>
  <headerFooter>
    <oddHeader>&amp;C—For public review with First Federal Register Notice Nov 2021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I17"/>
  <sheetViews>
    <sheetView zoomScaleNormal="100" workbookViewId="0">
      <selection activeCell="C9" sqref="C9"/>
    </sheetView>
  </sheetViews>
  <sheetFormatPr defaultRowHeight="14.5" x14ac:dyDescent="0.35"/>
  <cols>
    <col min="1" max="1" width="39.453125" customWidth="1"/>
    <col min="9" max="9" width="13.54296875" bestFit="1" customWidth="1"/>
  </cols>
  <sheetData>
    <row r="1" spans="1:9" x14ac:dyDescent="0.35">
      <c r="A1" s="3" t="s">
        <v>51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29</v>
      </c>
      <c r="C3" s="24" t="s">
        <v>30</v>
      </c>
      <c r="D3" s="24" t="s">
        <v>31</v>
      </c>
      <c r="E3" s="24" t="s">
        <v>32</v>
      </c>
      <c r="F3" s="32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89" t="s">
        <v>37</v>
      </c>
      <c r="B4" s="5"/>
      <c r="C4" s="9"/>
      <c r="D4" s="9"/>
      <c r="E4" s="9"/>
      <c r="F4" s="17"/>
      <c r="G4" s="20"/>
      <c r="H4" s="9"/>
      <c r="I4" s="38"/>
    </row>
    <row r="5" spans="1:9" ht="29" x14ac:dyDescent="0.35">
      <c r="A5" s="15" t="s">
        <v>38</v>
      </c>
      <c r="B5" s="25">
        <v>3</v>
      </c>
      <c r="C5" s="26">
        <v>20</v>
      </c>
      <c r="D5" s="26"/>
      <c r="E5" s="26"/>
      <c r="F5" s="27"/>
      <c r="G5" s="21">
        <v>0.33</v>
      </c>
      <c r="H5" s="26">
        <f t="shared" ref="H5:H16" si="0">(SUM(B5:D5))*G5</f>
        <v>7.5900000000000007</v>
      </c>
      <c r="I5" s="39">
        <f>((B5*'Base Tables'!$D$13)+(C5*'Base Tables'!$D$14)+(D5*'Base Tables'!$D$15)+E5+F5)*G5</f>
        <v>581.41380000000004</v>
      </c>
    </row>
    <row r="6" spans="1:9" x14ac:dyDescent="0.35">
      <c r="A6" s="15" t="s">
        <v>39</v>
      </c>
      <c r="B6" s="25"/>
      <c r="C6" s="26">
        <v>3</v>
      </c>
      <c r="D6" s="26"/>
      <c r="E6" s="26"/>
      <c r="F6" s="27">
        <v>50</v>
      </c>
      <c r="G6" s="21">
        <v>0.33</v>
      </c>
      <c r="H6" s="26">
        <f t="shared" si="0"/>
        <v>0.99</v>
      </c>
      <c r="I6" s="39">
        <f>((B6*'Base Tables'!$D$13)+(C6*'Base Tables'!$D$14)+(D6*'Base Tables'!$D$15)+E6+F6)*G6</f>
        <v>92.036999999999992</v>
      </c>
    </row>
    <row r="7" spans="1:9" x14ac:dyDescent="0.35">
      <c r="A7" s="90" t="s">
        <v>40</v>
      </c>
      <c r="B7" s="25"/>
      <c r="C7" s="26"/>
      <c r="D7" s="26"/>
      <c r="E7" s="26"/>
      <c r="F7" s="27"/>
      <c r="G7" s="21"/>
      <c r="H7" s="26"/>
      <c r="I7" s="39"/>
    </row>
    <row r="8" spans="1:9" x14ac:dyDescent="0.35">
      <c r="A8" s="15" t="s">
        <v>41</v>
      </c>
      <c r="B8" s="25"/>
      <c r="C8" s="26">
        <v>0.25</v>
      </c>
      <c r="D8" s="26"/>
      <c r="E8" s="26"/>
      <c r="F8" s="27"/>
      <c r="G8" s="21">
        <v>0.33</v>
      </c>
      <c r="H8" s="26">
        <f t="shared" si="0"/>
        <v>8.2500000000000004E-2</v>
      </c>
      <c r="I8" s="39">
        <f>((B8*'Base Tables'!$D$13)+(C8*'Base Tables'!$D$14)+(D8*'Base Tables'!$D$15)+E8+F8)*G8</f>
        <v>6.2947499999999996</v>
      </c>
    </row>
    <row r="9" spans="1:9" x14ac:dyDescent="0.35">
      <c r="A9" s="15" t="s">
        <v>42</v>
      </c>
      <c r="B9" s="25"/>
      <c r="C9" s="26">
        <v>4</v>
      </c>
      <c r="D9" s="26"/>
      <c r="E9" s="26"/>
      <c r="F9" s="27"/>
      <c r="G9" s="21">
        <v>0.33</v>
      </c>
      <c r="H9" s="26">
        <f t="shared" si="0"/>
        <v>1.32</v>
      </c>
      <c r="I9" s="39">
        <f>((B9*'Base Tables'!$D$13)+(C9*'Base Tables'!$D$14)+(D9*'Base Tables'!$D$15)+E9+F9)*G9</f>
        <v>100.71599999999999</v>
      </c>
    </row>
    <row r="10" spans="1:9" ht="29" x14ac:dyDescent="0.35">
      <c r="A10" s="15" t="s">
        <v>52</v>
      </c>
      <c r="B10" s="25"/>
      <c r="C10" s="26">
        <v>9</v>
      </c>
      <c r="D10" s="26"/>
      <c r="E10" s="26"/>
      <c r="F10" s="27"/>
      <c r="G10" s="21">
        <v>0.33</v>
      </c>
      <c r="H10" s="26">
        <f t="shared" si="0"/>
        <v>2.97</v>
      </c>
      <c r="I10" s="39">
        <f>((B10*'Base Tables'!$D$13)+(C10*'Base Tables'!$D$14)+(D10*'Base Tables'!$D$15)+E10+F10)*G10</f>
        <v>226.61099999999999</v>
      </c>
    </row>
    <row r="11" spans="1:9" x14ac:dyDescent="0.35">
      <c r="A11" s="15" t="s">
        <v>44</v>
      </c>
      <c r="B11" s="25">
        <v>1.25</v>
      </c>
      <c r="C11" s="26">
        <v>9</v>
      </c>
      <c r="D11" s="26"/>
      <c r="E11" s="26"/>
      <c r="F11" s="27"/>
      <c r="G11" s="21">
        <v>0.33</v>
      </c>
      <c r="H11" s="26">
        <f t="shared" si="0"/>
        <v>3.3825000000000003</v>
      </c>
      <c r="I11" s="39">
        <f>((B11*'Base Tables'!$D$13)+(C11*'Base Tables'!$D$14)+(D11*'Base Tables'!$D$15)+E11+F11)*G11</f>
        <v>259.04174999999998</v>
      </c>
    </row>
    <row r="12" spans="1:9" ht="29" x14ac:dyDescent="0.35">
      <c r="A12" s="15" t="s">
        <v>45</v>
      </c>
      <c r="B12" s="25"/>
      <c r="C12" s="26">
        <v>2.75</v>
      </c>
      <c r="D12" s="26"/>
      <c r="E12" s="26"/>
      <c r="F12" s="27"/>
      <c r="G12" s="21">
        <v>0.33</v>
      </c>
      <c r="H12" s="26">
        <f t="shared" si="0"/>
        <v>0.90750000000000008</v>
      </c>
      <c r="I12" s="39">
        <f>((B12*'Base Tables'!$D$13)+(C12*'Base Tables'!$D$14)+(D12*'Base Tables'!$D$15)+E12+F12)*G12</f>
        <v>69.242249999999999</v>
      </c>
    </row>
    <row r="13" spans="1:9" ht="29" x14ac:dyDescent="0.35">
      <c r="A13" s="15" t="s">
        <v>46</v>
      </c>
      <c r="B13" s="25">
        <v>8</v>
      </c>
      <c r="C13" s="26">
        <v>70</v>
      </c>
      <c r="D13" s="26">
        <v>10</v>
      </c>
      <c r="E13" s="26"/>
      <c r="F13" s="27">
        <v>40</v>
      </c>
      <c r="G13" s="21">
        <v>0.33</v>
      </c>
      <c r="H13" s="26">
        <f t="shared" si="0"/>
        <v>29.040000000000003</v>
      </c>
      <c r="I13" s="39">
        <f>((B13*'Base Tables'!$D$13)+(C13*'Base Tables'!$D$14)+(D13*'Base Tables'!$D$15)+E13+F13)*G13</f>
        <v>2137.5948000000003</v>
      </c>
    </row>
    <row r="14" spans="1:9" x14ac:dyDescent="0.35">
      <c r="A14" s="15" t="s">
        <v>47</v>
      </c>
      <c r="B14" s="25">
        <v>8</v>
      </c>
      <c r="C14" s="26">
        <v>32</v>
      </c>
      <c r="D14" s="26">
        <v>8</v>
      </c>
      <c r="E14" s="26"/>
      <c r="F14" s="27"/>
      <c r="G14" s="21">
        <v>0.33</v>
      </c>
      <c r="H14" s="26">
        <f t="shared" si="0"/>
        <v>15.84</v>
      </c>
      <c r="I14" s="39">
        <f>((B14*'Base Tables'!$D$13)+(C14*'Base Tables'!$D$14)+(D14*'Base Tables'!$D$15)+E14+F14)*G14</f>
        <v>1136.7311999999999</v>
      </c>
    </row>
    <row r="15" spans="1:9" x14ac:dyDescent="0.35">
      <c r="A15" s="15" t="s">
        <v>48</v>
      </c>
      <c r="B15" s="25">
        <v>3</v>
      </c>
      <c r="C15" s="26"/>
      <c r="D15" s="26">
        <v>3</v>
      </c>
      <c r="E15" s="26"/>
      <c r="F15" s="27">
        <v>10</v>
      </c>
      <c r="G15" s="21">
        <v>0.33</v>
      </c>
      <c r="H15" s="26">
        <f t="shared" si="0"/>
        <v>1.98</v>
      </c>
      <c r="I15" s="39">
        <f>((B15*'Base Tables'!$D$13)+(C15*'Base Tables'!$D$14)+(D15*'Base Tables'!$D$15)+E15+F15)*G15</f>
        <v>127.42620000000001</v>
      </c>
    </row>
    <row r="16" spans="1:9" ht="15" thickBot="1" x14ac:dyDescent="0.4">
      <c r="A16" s="18" t="s">
        <v>49</v>
      </c>
      <c r="B16" s="28"/>
      <c r="C16" s="29"/>
      <c r="D16" s="29">
        <v>3</v>
      </c>
      <c r="E16" s="29"/>
      <c r="F16" s="30">
        <v>50</v>
      </c>
      <c r="G16" s="22">
        <v>0.33</v>
      </c>
      <c r="H16" s="26">
        <f t="shared" si="0"/>
        <v>0.99</v>
      </c>
      <c r="I16" s="43">
        <f>((B16*'Base Tables'!$D$13)+(C16*'Base Tables'!$D$14)+(D16*'Base Tables'!$D$15)+E16+F16)*G16</f>
        <v>62.792400000000001</v>
      </c>
    </row>
    <row r="17" spans="1:9" ht="15" thickTop="1" x14ac:dyDescent="0.35">
      <c r="A17" s="14" t="s">
        <v>50</v>
      </c>
      <c r="B17" s="31">
        <f>SUM(B4:B16)</f>
        <v>23.25</v>
      </c>
      <c r="C17" s="31">
        <f>SUM(C4:C16)</f>
        <v>150</v>
      </c>
      <c r="D17" s="31">
        <f>SUM(D4:D16)</f>
        <v>24</v>
      </c>
      <c r="E17" s="31">
        <f>SUM(E4:E16)</f>
        <v>0</v>
      </c>
      <c r="F17" s="31">
        <f>SUM(F4:F16)</f>
        <v>150</v>
      </c>
      <c r="G17" s="95">
        <f>1/3</f>
        <v>0.33333333333333331</v>
      </c>
      <c r="H17" s="42">
        <f>SUM(H4:H16)</f>
        <v>65.092500000000001</v>
      </c>
      <c r="I17" s="44">
        <f>SUM(I4:I16)</f>
        <v>4799.9011500000006</v>
      </c>
    </row>
  </sheetData>
  <mergeCells count="3">
    <mergeCell ref="G2:I2"/>
    <mergeCell ref="B2:F2"/>
    <mergeCell ref="A2:A3"/>
  </mergeCells>
  <pageMargins left="0.7" right="0.7" top="0.75" bottom="0.75" header="0.3" footer="0.3"/>
  <pageSetup orientation="landscape" horizontalDpi="1200" verticalDpi="1200" r:id="rId1"/>
  <headerFooter>
    <oddHeader>&amp;C—For public review with First Federal Register Notice Nov 2021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I16"/>
  <sheetViews>
    <sheetView topLeftCell="A3" workbookViewId="0">
      <selection activeCell="C11" sqref="C11"/>
    </sheetView>
  </sheetViews>
  <sheetFormatPr defaultRowHeight="14.5" x14ac:dyDescent="0.35"/>
  <cols>
    <col min="1" max="1" width="39.453125" customWidth="1"/>
    <col min="9" max="9" width="9.54296875" bestFit="1" customWidth="1"/>
  </cols>
  <sheetData>
    <row r="1" spans="1:9" x14ac:dyDescent="0.35">
      <c r="A1" s="3" t="s">
        <v>53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29</v>
      </c>
      <c r="C3" s="24" t="s">
        <v>30</v>
      </c>
      <c r="D3" s="24" t="s">
        <v>31</v>
      </c>
      <c r="E3" s="24" t="s">
        <v>32</v>
      </c>
      <c r="F3" s="32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89" t="s">
        <v>37</v>
      </c>
      <c r="B4" s="5"/>
      <c r="C4" s="9"/>
      <c r="D4" s="9"/>
      <c r="E4" s="9"/>
      <c r="F4" s="17"/>
      <c r="G4" s="20"/>
      <c r="H4" s="9"/>
      <c r="I4" s="38"/>
    </row>
    <row r="5" spans="1:9" ht="29" x14ac:dyDescent="0.35">
      <c r="A5" s="15" t="s">
        <v>38</v>
      </c>
      <c r="B5" s="25">
        <v>1</v>
      </c>
      <c r="C5" s="26">
        <v>4</v>
      </c>
      <c r="D5" s="26"/>
      <c r="E5" s="26"/>
      <c r="F5" s="27"/>
      <c r="G5" s="21">
        <v>0.33</v>
      </c>
      <c r="H5" s="26">
        <f t="shared" ref="H5:H15" si="0">(SUM(B5:D5))*G5</f>
        <v>1.6500000000000001</v>
      </c>
      <c r="I5" s="39">
        <f>((B5*'Base Tables'!$D$13)+(C5*'Base Tables'!$D$14)+(D5*'Base Tables'!$D$15)+E5+F5)*G5</f>
        <v>126.6606</v>
      </c>
    </row>
    <row r="6" spans="1:9" x14ac:dyDescent="0.35">
      <c r="A6" s="15" t="s">
        <v>39</v>
      </c>
      <c r="B6" s="25"/>
      <c r="C6" s="26">
        <v>1</v>
      </c>
      <c r="D6" s="26"/>
      <c r="E6" s="26"/>
      <c r="F6" s="27">
        <v>50</v>
      </c>
      <c r="G6" s="21">
        <v>0.33</v>
      </c>
      <c r="H6" s="26">
        <f t="shared" si="0"/>
        <v>0.33</v>
      </c>
      <c r="I6" s="39">
        <f>((B6*'Base Tables'!$D$13)+(C6*'Base Tables'!$D$14)+(D6*'Base Tables'!$D$15)+E6+F6)*G6</f>
        <v>41.679000000000002</v>
      </c>
    </row>
    <row r="7" spans="1:9" x14ac:dyDescent="0.35">
      <c r="A7" s="90" t="s">
        <v>40</v>
      </c>
      <c r="B7" s="25"/>
      <c r="C7" s="26"/>
      <c r="D7" s="26"/>
      <c r="E7" s="26"/>
      <c r="F7" s="27"/>
      <c r="G7" s="21"/>
      <c r="H7" s="26"/>
      <c r="I7" s="39"/>
    </row>
    <row r="8" spans="1:9" x14ac:dyDescent="0.35">
      <c r="A8" s="15" t="s">
        <v>41</v>
      </c>
      <c r="B8" s="25"/>
      <c r="C8" s="26">
        <v>0.25</v>
      </c>
      <c r="D8" s="26"/>
      <c r="E8" s="26"/>
      <c r="F8" s="27"/>
      <c r="G8" s="21">
        <v>0.33</v>
      </c>
      <c r="H8" s="26">
        <f t="shared" si="0"/>
        <v>8.2500000000000004E-2</v>
      </c>
      <c r="I8" s="39">
        <f>((B8*'Base Tables'!$D$13)+(C8*'Base Tables'!$D$14)+(D8*'Base Tables'!$D$15)+E8+F8)*G8</f>
        <v>6.2947499999999996</v>
      </c>
    </row>
    <row r="9" spans="1:9" ht="29" x14ac:dyDescent="0.35">
      <c r="A9" s="15" t="s">
        <v>54</v>
      </c>
      <c r="B9" s="25">
        <v>1</v>
      </c>
      <c r="C9" s="26">
        <v>8</v>
      </c>
      <c r="D9" s="26">
        <v>1</v>
      </c>
      <c r="E9" s="26"/>
      <c r="F9" s="27"/>
      <c r="G9" s="21">
        <v>0.33</v>
      </c>
      <c r="H9" s="26">
        <f t="shared" si="0"/>
        <v>3.3000000000000003</v>
      </c>
      <c r="I9" s="39">
        <f>((B9*'Base Tables'!$D$13)+(C9*'Base Tables'!$D$14)+(D9*'Base Tables'!$D$15)+E9+F9)*G9</f>
        <v>242.8074</v>
      </c>
    </row>
    <row r="10" spans="1:9" ht="29" x14ac:dyDescent="0.35">
      <c r="A10" s="15" t="s">
        <v>55</v>
      </c>
      <c r="B10" s="25">
        <v>0.5</v>
      </c>
      <c r="C10" s="26">
        <v>2</v>
      </c>
      <c r="D10" s="26"/>
      <c r="E10" s="26"/>
      <c r="F10" s="27"/>
      <c r="G10" s="21">
        <v>0.33</v>
      </c>
      <c r="H10" s="26">
        <f t="shared" si="0"/>
        <v>0.82500000000000007</v>
      </c>
      <c r="I10" s="39">
        <f>((B10*'Base Tables'!$D$13)+(C10*'Base Tables'!$D$14)+(D10*'Base Tables'!$D$15)+E10+F10)*G10</f>
        <v>63.330300000000001</v>
      </c>
    </row>
    <row r="11" spans="1:9" ht="29" x14ac:dyDescent="0.35">
      <c r="A11" s="15" t="s">
        <v>56</v>
      </c>
      <c r="B11" s="25">
        <v>1</v>
      </c>
      <c r="C11" s="26">
        <v>16</v>
      </c>
      <c r="D11" s="26">
        <v>2</v>
      </c>
      <c r="E11" s="26"/>
      <c r="F11" s="27">
        <v>40</v>
      </c>
      <c r="G11" s="21">
        <v>0.33</v>
      </c>
      <c r="H11" s="26">
        <f t="shared" si="0"/>
        <v>6.2700000000000005</v>
      </c>
      <c r="I11" s="39">
        <f>((B11*'Base Tables'!$D$13)+(C11*'Base Tables'!$D$14)+(D11*'Base Tables'!$D$15)+E11+F11)*G11</f>
        <v>472.87020000000007</v>
      </c>
    </row>
    <row r="12" spans="1:9" ht="29" x14ac:dyDescent="0.35">
      <c r="A12" s="15" t="s">
        <v>57</v>
      </c>
      <c r="B12" s="25">
        <v>2</v>
      </c>
      <c r="C12" s="26">
        <v>4</v>
      </c>
      <c r="D12" s="26">
        <v>4</v>
      </c>
      <c r="E12" s="26"/>
      <c r="F12" s="27">
        <v>10</v>
      </c>
      <c r="G12" s="21">
        <v>0.33</v>
      </c>
      <c r="H12" s="26">
        <f t="shared" si="0"/>
        <v>3.3000000000000003</v>
      </c>
      <c r="I12" s="39">
        <f>((B12*'Base Tables'!$D$13)+(C12*'Base Tables'!$D$14)+(D12*'Base Tables'!$D$15)+E12+F12)*G12</f>
        <v>217.62840000000003</v>
      </c>
    </row>
    <row r="13" spans="1:9" x14ac:dyDescent="0.35">
      <c r="A13" s="15" t="s">
        <v>58</v>
      </c>
      <c r="B13" s="25">
        <v>2</v>
      </c>
      <c r="C13" s="26"/>
      <c r="D13" s="26">
        <v>2</v>
      </c>
      <c r="E13" s="26"/>
      <c r="F13" s="27"/>
      <c r="G13" s="21">
        <v>0.33</v>
      </c>
      <c r="H13" s="26">
        <f t="shared" si="0"/>
        <v>1.32</v>
      </c>
      <c r="I13" s="39">
        <f>((B13*'Base Tables'!$D$13)+(C13*'Base Tables'!$D$14)+(D13*'Base Tables'!$D$15)+E13+F13)*G13</f>
        <v>82.750799999999998</v>
      </c>
    </row>
    <row r="14" spans="1:9" ht="29" x14ac:dyDescent="0.35">
      <c r="A14" s="45" t="s">
        <v>59</v>
      </c>
      <c r="B14" s="25"/>
      <c r="C14" s="26"/>
      <c r="D14" s="26"/>
      <c r="E14" s="26"/>
      <c r="F14" s="27"/>
      <c r="G14" s="21">
        <v>0.33</v>
      </c>
      <c r="H14" s="26">
        <f t="shared" si="0"/>
        <v>0</v>
      </c>
      <c r="I14" s="39">
        <f>((B14*'Base Tables'!$D$13)+(C14*'Base Tables'!$D$14)+(D14*'Base Tables'!$D$15)+E14+F14)*G14</f>
        <v>0</v>
      </c>
    </row>
    <row r="15" spans="1:9" ht="19.5" customHeight="1" thickBot="1" x14ac:dyDescent="0.4">
      <c r="A15" s="18" t="s">
        <v>49</v>
      </c>
      <c r="B15" s="28"/>
      <c r="C15" s="29"/>
      <c r="D15" s="29">
        <v>2</v>
      </c>
      <c r="E15" s="29"/>
      <c r="F15" s="30">
        <v>50</v>
      </c>
      <c r="G15" s="22">
        <v>0.33</v>
      </c>
      <c r="H15" s="26">
        <f t="shared" si="0"/>
        <v>0.66</v>
      </c>
      <c r="I15" s="43">
        <f>((B15*'Base Tables'!$D$13)+(C15*'Base Tables'!$D$14)+(D15*'Base Tables'!$D$15)+E15+F15)*G15</f>
        <v>47.361599999999996</v>
      </c>
    </row>
    <row r="16" spans="1:9" ht="15" thickTop="1" x14ac:dyDescent="0.35">
      <c r="A16" s="14" t="s">
        <v>50</v>
      </c>
      <c r="B16" s="31">
        <f>SUM(B4:B15)</f>
        <v>7.5</v>
      </c>
      <c r="C16" s="31">
        <f>SUM(C4:C15)</f>
        <v>35.25</v>
      </c>
      <c r="D16" s="31">
        <f>SUM(D4:D15)</f>
        <v>11</v>
      </c>
      <c r="E16" s="31">
        <f>SUM(E4:E15)</f>
        <v>0</v>
      </c>
      <c r="F16" s="31">
        <f>SUM(F4:F15)</f>
        <v>150</v>
      </c>
      <c r="G16" s="95">
        <f>1/3</f>
        <v>0.33333333333333331</v>
      </c>
      <c r="H16" s="42">
        <f>SUM(H4:H15)</f>
        <v>17.737500000000001</v>
      </c>
      <c r="I16" s="44">
        <f>SUM(I4:I15)</f>
        <v>1301.3830500000001</v>
      </c>
    </row>
  </sheetData>
  <mergeCells count="3">
    <mergeCell ref="B2:F2"/>
    <mergeCell ref="G2:I2"/>
    <mergeCell ref="A2:A3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17"/>
  <sheetViews>
    <sheetView workbookViewId="0">
      <selection activeCell="N10" sqref="N10"/>
    </sheetView>
  </sheetViews>
  <sheetFormatPr defaultRowHeight="14.5" x14ac:dyDescent="0.35"/>
  <cols>
    <col min="1" max="1" width="39.453125" customWidth="1"/>
    <col min="9" max="9" width="9.54296875" bestFit="1" customWidth="1"/>
  </cols>
  <sheetData>
    <row r="1" spans="1:9" x14ac:dyDescent="0.35">
      <c r="A1" s="3" t="s">
        <v>60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61</v>
      </c>
      <c r="C3" s="24" t="s">
        <v>62</v>
      </c>
      <c r="D3" s="24" t="s">
        <v>63</v>
      </c>
      <c r="E3" s="24" t="s">
        <v>32</v>
      </c>
      <c r="F3" s="32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89" t="s">
        <v>37</v>
      </c>
      <c r="B4" s="5"/>
      <c r="C4" s="9"/>
      <c r="D4" s="9"/>
      <c r="E4" s="9"/>
      <c r="F4" s="17"/>
      <c r="G4" s="20"/>
      <c r="H4" s="9"/>
      <c r="I4" s="38"/>
    </row>
    <row r="5" spans="1:9" ht="29" x14ac:dyDescent="0.35">
      <c r="A5" s="15" t="s">
        <v>38</v>
      </c>
      <c r="B5" s="25"/>
      <c r="C5" s="26"/>
      <c r="D5" s="26"/>
      <c r="E5" s="26"/>
      <c r="F5" s="27"/>
      <c r="G5" s="21"/>
      <c r="H5" s="26">
        <f t="shared" ref="H5:H16" si="0">(SUM(B5:D5))*G5</f>
        <v>0</v>
      </c>
      <c r="I5" s="39">
        <f>((B5*'Base Tables'!$D$16)+(C5*'Base Tables'!$D$17)+(D5*'Base Tables'!$D$18)+E5+F5)*G5</f>
        <v>0</v>
      </c>
    </row>
    <row r="6" spans="1:9" x14ac:dyDescent="0.35">
      <c r="A6" s="15" t="s">
        <v>39</v>
      </c>
      <c r="B6" s="25"/>
      <c r="C6" s="26">
        <v>2</v>
      </c>
      <c r="D6" s="26"/>
      <c r="E6" s="26"/>
      <c r="F6" s="27"/>
      <c r="G6" s="21">
        <v>0.33</v>
      </c>
      <c r="H6" s="26">
        <f t="shared" si="0"/>
        <v>0.66</v>
      </c>
      <c r="I6" s="39">
        <f>((B6*'Base Tables'!$D$16)+(C6*'Base Tables'!$D$17)+(D6*'Base Tables'!$D$18)+E6+F6)*G6</f>
        <v>51.995307692307698</v>
      </c>
    </row>
    <row r="7" spans="1:9" x14ac:dyDescent="0.35">
      <c r="A7" s="90" t="s">
        <v>40</v>
      </c>
      <c r="B7" s="25"/>
      <c r="C7" s="26"/>
      <c r="D7" s="26"/>
      <c r="E7" s="26"/>
      <c r="F7" s="27"/>
      <c r="G7" s="21"/>
      <c r="H7" s="26"/>
      <c r="I7" s="39"/>
    </row>
    <row r="8" spans="1:9" x14ac:dyDescent="0.35">
      <c r="A8" s="15" t="s">
        <v>41</v>
      </c>
      <c r="B8" s="25"/>
      <c r="C8" s="26"/>
      <c r="D8" s="26"/>
      <c r="E8" s="26"/>
      <c r="F8" s="27"/>
      <c r="G8" s="21"/>
      <c r="H8" s="26">
        <f t="shared" si="0"/>
        <v>0</v>
      </c>
      <c r="I8" s="39">
        <f>((B8*'Base Tables'!$D$16)+(C8*'Base Tables'!$D$17)+(D8*'Base Tables'!$D$18)+E8+F8)*G8</f>
        <v>0</v>
      </c>
    </row>
    <row r="9" spans="1:9" x14ac:dyDescent="0.35">
      <c r="A9" s="15" t="s">
        <v>42</v>
      </c>
      <c r="B9" s="25"/>
      <c r="C9" s="26"/>
      <c r="D9" s="26"/>
      <c r="E9" s="26"/>
      <c r="F9" s="27"/>
      <c r="G9" s="21"/>
      <c r="H9" s="26">
        <f t="shared" si="0"/>
        <v>0</v>
      </c>
      <c r="I9" s="39">
        <f>((B9*'Base Tables'!$D$16)+(C9*'Base Tables'!$D$17)+(D9*'Base Tables'!$D$18)+E9+F9)*G9</f>
        <v>0</v>
      </c>
    </row>
    <row r="10" spans="1:9" ht="29" x14ac:dyDescent="0.35">
      <c r="A10" s="15" t="s">
        <v>43</v>
      </c>
      <c r="B10" s="25"/>
      <c r="C10" s="26"/>
      <c r="D10" s="26"/>
      <c r="E10" s="26"/>
      <c r="F10" s="27"/>
      <c r="G10" s="21"/>
      <c r="H10" s="26">
        <f t="shared" si="0"/>
        <v>0</v>
      </c>
      <c r="I10" s="39">
        <f>((B10*'Base Tables'!$D$16)+(C10*'Base Tables'!$D$17)+(D10*'Base Tables'!$D$18)+E10+F10)*G10</f>
        <v>0</v>
      </c>
    </row>
    <row r="11" spans="1:9" x14ac:dyDescent="0.35">
      <c r="A11" s="15" t="s">
        <v>44</v>
      </c>
      <c r="B11" s="25"/>
      <c r="C11" s="26"/>
      <c r="D11" s="26"/>
      <c r="E11" s="26"/>
      <c r="F11" s="27"/>
      <c r="G11" s="21"/>
      <c r="H11" s="26">
        <f t="shared" si="0"/>
        <v>0</v>
      </c>
      <c r="I11" s="39">
        <f>((B11*'Base Tables'!$D$16)+(C11*'Base Tables'!$D$17)+(D11*'Base Tables'!$D$18)+E11+F11)*G11</f>
        <v>0</v>
      </c>
    </row>
    <row r="12" spans="1:9" ht="29" x14ac:dyDescent="0.35">
      <c r="A12" s="15" t="s">
        <v>45</v>
      </c>
      <c r="B12" s="25"/>
      <c r="C12" s="26"/>
      <c r="D12" s="26"/>
      <c r="E12" s="26"/>
      <c r="F12" s="27"/>
      <c r="G12" s="21"/>
      <c r="H12" s="26">
        <f t="shared" si="0"/>
        <v>0</v>
      </c>
      <c r="I12" s="39">
        <f>((B12*'Base Tables'!$D$16)+(C12*'Base Tables'!$D$17)+(D12*'Base Tables'!$D$18)+E12+F12)*G12</f>
        <v>0</v>
      </c>
    </row>
    <row r="13" spans="1:9" ht="29" x14ac:dyDescent="0.35">
      <c r="A13" s="15" t="s">
        <v>46</v>
      </c>
      <c r="B13" s="25"/>
      <c r="C13" s="26"/>
      <c r="D13" s="26"/>
      <c r="E13" s="26"/>
      <c r="F13" s="27"/>
      <c r="G13" s="21"/>
      <c r="H13" s="26">
        <f t="shared" si="0"/>
        <v>0</v>
      </c>
      <c r="I13" s="39">
        <f>((B13*'Base Tables'!$D$16)+(C13*'Base Tables'!$D$17)+(D13*'Base Tables'!$D$18)+E13+F13)*G13</f>
        <v>0</v>
      </c>
    </row>
    <row r="14" spans="1:9" x14ac:dyDescent="0.35">
      <c r="A14" s="15" t="s">
        <v>64</v>
      </c>
      <c r="B14" s="25">
        <v>4</v>
      </c>
      <c r="C14" s="26">
        <v>16</v>
      </c>
      <c r="D14" s="26"/>
      <c r="E14" s="26"/>
      <c r="F14" s="27"/>
      <c r="G14" s="21">
        <v>0.33</v>
      </c>
      <c r="H14" s="26">
        <v>6.6</v>
      </c>
      <c r="I14" s="39">
        <f>((B14*'Base Tables'!$D$16)+(C14*'Base Tables'!$D$17)+(D14*'Base Tables'!$D$18)+E14+F14)*G14</f>
        <v>562.08950769230773</v>
      </c>
    </row>
    <row r="15" spans="1:9" x14ac:dyDescent="0.35">
      <c r="A15" s="15" t="s">
        <v>65</v>
      </c>
      <c r="B15" s="25">
        <v>1.5</v>
      </c>
      <c r="C15" s="26"/>
      <c r="D15" s="26">
        <v>1.5</v>
      </c>
      <c r="E15" s="26"/>
      <c r="F15" s="27">
        <v>10</v>
      </c>
      <c r="G15" s="21">
        <v>0.33</v>
      </c>
      <c r="H15" s="26">
        <f t="shared" si="0"/>
        <v>0.99</v>
      </c>
      <c r="I15" s="39">
        <f>((B15*'Base Tables'!$D$16)+(C15*'Base Tables'!$D$17)+(D15*'Base Tables'!$D$18)+E15+F15)*G15</f>
        <v>84.988707692307685</v>
      </c>
    </row>
    <row r="16" spans="1:9" ht="22.5" customHeight="1" thickBot="1" x14ac:dyDescent="0.4">
      <c r="A16" s="18" t="s">
        <v>49</v>
      </c>
      <c r="B16" s="28"/>
      <c r="C16" s="29"/>
      <c r="D16" s="29">
        <v>1.5</v>
      </c>
      <c r="E16" s="29"/>
      <c r="F16" s="30">
        <v>50</v>
      </c>
      <c r="G16" s="22">
        <v>0.33</v>
      </c>
      <c r="H16" s="26">
        <f t="shared" si="0"/>
        <v>0.495</v>
      </c>
      <c r="I16" s="43">
        <f>((B16*'Base Tables'!$D$16)+(C16*'Base Tables'!$D$17)+(D16*'Base Tables'!$D$18)+E16+F16)*G16</f>
        <v>43.391065384615381</v>
      </c>
    </row>
    <row r="17" spans="1:9" ht="15" thickTop="1" x14ac:dyDescent="0.35">
      <c r="A17" s="14" t="s">
        <v>50</v>
      </c>
      <c r="B17" s="31">
        <f>SUM(B4:B16)</f>
        <v>5.5</v>
      </c>
      <c r="C17" s="31">
        <f>SUM(C4:C16)</f>
        <v>18</v>
      </c>
      <c r="D17" s="31">
        <f>SUM(D4:D16)</f>
        <v>3</v>
      </c>
      <c r="E17" s="31">
        <f>SUM(E4:E16)</f>
        <v>0</v>
      </c>
      <c r="F17" s="31">
        <f>SUM(F4:F16)</f>
        <v>60</v>
      </c>
      <c r="G17" s="95">
        <f>1/3</f>
        <v>0.33333333333333331</v>
      </c>
      <c r="H17" s="42">
        <f>SUM(H4:H16)</f>
        <v>8.7449999999999992</v>
      </c>
      <c r="I17" s="44">
        <f>SUM(I4:I16)</f>
        <v>742.46458846153848</v>
      </c>
    </row>
  </sheetData>
  <mergeCells count="3">
    <mergeCell ref="B2:F2"/>
    <mergeCell ref="G2:I2"/>
    <mergeCell ref="A2:A3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I18"/>
  <sheetViews>
    <sheetView workbookViewId="0">
      <selection activeCell="G18" sqref="G18"/>
    </sheetView>
  </sheetViews>
  <sheetFormatPr defaultRowHeight="14.5" x14ac:dyDescent="0.35"/>
  <cols>
    <col min="1" max="1" width="39.453125" customWidth="1"/>
    <col min="9" max="9" width="9.54296875" bestFit="1" customWidth="1"/>
  </cols>
  <sheetData>
    <row r="1" spans="1:9" x14ac:dyDescent="0.35">
      <c r="A1" s="3" t="s">
        <v>66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61</v>
      </c>
      <c r="C3" s="24" t="s">
        <v>62</v>
      </c>
      <c r="D3" s="24" t="s">
        <v>63</v>
      </c>
      <c r="E3" s="24" t="s">
        <v>32</v>
      </c>
      <c r="F3" s="32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89" t="s">
        <v>37</v>
      </c>
      <c r="B4" s="5"/>
      <c r="C4" s="9"/>
      <c r="D4" s="9"/>
      <c r="E4" s="9"/>
      <c r="F4" s="17"/>
      <c r="G4" s="20"/>
      <c r="H4" s="9"/>
      <c r="I4" s="38"/>
    </row>
    <row r="5" spans="1:9" ht="29" x14ac:dyDescent="0.35">
      <c r="A5" s="15" t="s">
        <v>38</v>
      </c>
      <c r="B5" s="25"/>
      <c r="C5" s="26"/>
      <c r="D5" s="26"/>
      <c r="E5" s="26"/>
      <c r="F5" s="27"/>
      <c r="G5" s="21"/>
      <c r="H5" s="26">
        <f t="shared" ref="H5:H17" si="0">(SUM(B5:D5))*G5</f>
        <v>0</v>
      </c>
      <c r="I5" s="39">
        <f>((B5*'Base Tables'!$D$16)+(C5*'Base Tables'!$D$17)+(D5*'Base Tables'!$D$18)+E5+F5)*G5</f>
        <v>0</v>
      </c>
    </row>
    <row r="6" spans="1:9" x14ac:dyDescent="0.35">
      <c r="A6" s="15" t="s">
        <v>39</v>
      </c>
      <c r="B6" s="25"/>
      <c r="C6" s="26">
        <v>2</v>
      </c>
      <c r="D6" s="26"/>
      <c r="E6" s="26"/>
      <c r="F6" s="27"/>
      <c r="G6" s="21">
        <v>0.33</v>
      </c>
      <c r="H6" s="26">
        <f t="shared" si="0"/>
        <v>0.66</v>
      </c>
      <c r="I6" s="39">
        <f>((B6*'Base Tables'!$D$16)+(C6*'Base Tables'!$D$17)+(D6*'Base Tables'!$D$18)+E6+F6)*G6</f>
        <v>51.995307692307698</v>
      </c>
    </row>
    <row r="7" spans="1:9" x14ac:dyDescent="0.35">
      <c r="A7" s="90" t="s">
        <v>40</v>
      </c>
      <c r="B7" s="25"/>
      <c r="C7" s="26"/>
      <c r="D7" s="26"/>
      <c r="E7" s="26"/>
      <c r="F7" s="27"/>
      <c r="G7" s="21"/>
      <c r="H7" s="26"/>
      <c r="I7" s="39"/>
    </row>
    <row r="8" spans="1:9" x14ac:dyDescent="0.35">
      <c r="A8" s="15" t="s">
        <v>41</v>
      </c>
      <c r="B8" s="25"/>
      <c r="C8" s="26"/>
      <c r="D8" s="26"/>
      <c r="E8" s="26"/>
      <c r="F8" s="27"/>
      <c r="G8" s="21"/>
      <c r="H8" s="26">
        <f t="shared" si="0"/>
        <v>0</v>
      </c>
      <c r="I8" s="39">
        <f>((B8*'Base Tables'!$D$16)+(C8*'Base Tables'!$D$17)+(D8*'Base Tables'!$D$18)+E8+F8)*G8</f>
        <v>0</v>
      </c>
    </row>
    <row r="9" spans="1:9" x14ac:dyDescent="0.35">
      <c r="A9" s="15" t="s">
        <v>42</v>
      </c>
      <c r="B9" s="25"/>
      <c r="C9" s="26"/>
      <c r="D9" s="26"/>
      <c r="E9" s="26"/>
      <c r="F9" s="27"/>
      <c r="G9" s="21"/>
      <c r="H9" s="26">
        <f t="shared" si="0"/>
        <v>0</v>
      </c>
      <c r="I9" s="39">
        <f>((B9*'Base Tables'!$D$16)+(C9*'Base Tables'!$D$17)+(D9*'Base Tables'!$D$18)+E9+F9)*G9</f>
        <v>0</v>
      </c>
    </row>
    <row r="10" spans="1:9" ht="29" x14ac:dyDescent="0.35">
      <c r="A10" s="15" t="s">
        <v>52</v>
      </c>
      <c r="B10" s="25"/>
      <c r="C10" s="26"/>
      <c r="D10" s="26"/>
      <c r="E10" s="26"/>
      <c r="F10" s="27"/>
      <c r="G10" s="21"/>
      <c r="H10" s="26">
        <f t="shared" si="0"/>
        <v>0</v>
      </c>
      <c r="I10" s="39">
        <f>((B10*'Base Tables'!$D$16)+(C10*'Base Tables'!$D$17)+(D10*'Base Tables'!$D$18)+E10+F10)*G10</f>
        <v>0</v>
      </c>
    </row>
    <row r="11" spans="1:9" x14ac:dyDescent="0.35">
      <c r="A11" s="15" t="s">
        <v>44</v>
      </c>
      <c r="B11" s="25"/>
      <c r="C11" s="26"/>
      <c r="D11" s="26"/>
      <c r="E11" s="26"/>
      <c r="F11" s="27"/>
      <c r="G11" s="21"/>
      <c r="H11" s="26">
        <f t="shared" si="0"/>
        <v>0</v>
      </c>
      <c r="I11" s="39">
        <f>((B11*'Base Tables'!$D$16)+(C11*'Base Tables'!$D$17)+(D11*'Base Tables'!$D$18)+E11+F11)*G11</f>
        <v>0</v>
      </c>
    </row>
    <row r="12" spans="1:9" ht="29" x14ac:dyDescent="0.35">
      <c r="A12" s="15" t="s">
        <v>45</v>
      </c>
      <c r="B12" s="25"/>
      <c r="C12" s="26"/>
      <c r="D12" s="26"/>
      <c r="E12" s="26"/>
      <c r="F12" s="27"/>
      <c r="G12" s="21"/>
      <c r="H12" s="26">
        <f t="shared" si="0"/>
        <v>0</v>
      </c>
      <c r="I12" s="39">
        <f>((B12*'Base Tables'!$D$16)+(C12*'Base Tables'!$D$17)+(D12*'Base Tables'!$D$18)+E12+F12)*G12</f>
        <v>0</v>
      </c>
    </row>
    <row r="13" spans="1:9" ht="29" x14ac:dyDescent="0.35">
      <c r="A13" s="15" t="s">
        <v>67</v>
      </c>
      <c r="B13" s="25"/>
      <c r="C13" s="26"/>
      <c r="D13" s="26"/>
      <c r="E13" s="26"/>
      <c r="F13" s="27"/>
      <c r="G13" s="21"/>
      <c r="H13" s="26">
        <f t="shared" si="0"/>
        <v>0</v>
      </c>
      <c r="I13" s="39">
        <f>((B13*'Base Tables'!$D$16)+(C13*'Base Tables'!$D$17)+(D13*'Base Tables'!$D$18)+E13+F13)*G13</f>
        <v>0</v>
      </c>
    </row>
    <row r="14" spans="1:9" x14ac:dyDescent="0.35">
      <c r="A14" s="15" t="s">
        <v>64</v>
      </c>
      <c r="B14" s="25">
        <v>4</v>
      </c>
      <c r="C14" s="26">
        <v>16</v>
      </c>
      <c r="D14" s="26"/>
      <c r="E14" s="26"/>
      <c r="F14" s="27"/>
      <c r="G14" s="21">
        <v>0.33</v>
      </c>
      <c r="H14" s="26">
        <f t="shared" si="0"/>
        <v>6.6000000000000005</v>
      </c>
      <c r="I14" s="39">
        <f>((B14*'Base Tables'!$D$16)+(C14*'Base Tables'!$D$17)+(D14*'Base Tables'!$D$18)+E14+F14)*G14</f>
        <v>562.08950769230773</v>
      </c>
    </row>
    <row r="15" spans="1:9" x14ac:dyDescent="0.35">
      <c r="A15" s="15" t="s">
        <v>68</v>
      </c>
      <c r="B15" s="25">
        <v>1.5</v>
      </c>
      <c r="C15" s="26"/>
      <c r="D15" s="26">
        <v>1.5</v>
      </c>
      <c r="E15" s="26"/>
      <c r="F15" s="27">
        <v>10</v>
      </c>
      <c r="G15" s="21">
        <v>0.33</v>
      </c>
      <c r="H15" s="26">
        <f t="shared" si="0"/>
        <v>0.99</v>
      </c>
      <c r="I15" s="39">
        <f>((B15*'Base Tables'!$D$16)+(C15*'Base Tables'!$D$17)+(D15*'Base Tables'!$D$18)+E15+F15)*G15</f>
        <v>84.988707692307685</v>
      </c>
    </row>
    <row r="16" spans="1:9" ht="29" x14ac:dyDescent="0.35">
      <c r="A16" s="50" t="s">
        <v>59</v>
      </c>
      <c r="B16" s="51">
        <v>1</v>
      </c>
      <c r="C16" s="41">
        <v>4</v>
      </c>
      <c r="D16" s="41">
        <v>2</v>
      </c>
      <c r="E16" s="41"/>
      <c r="F16" s="52"/>
      <c r="G16" s="53">
        <v>0.33</v>
      </c>
      <c r="H16" s="26">
        <f t="shared" si="0"/>
        <v>2.31</v>
      </c>
      <c r="I16" s="39">
        <f>((B16*'Base Tables'!$D$16)+(C16*'Base Tables'!$D$17)+(D16*'Base Tables'!$D$18)+E16+F16)*G16</f>
        <v>176.37713076923077</v>
      </c>
    </row>
    <row r="17" spans="1:9" ht="18.75" customHeight="1" thickBot="1" x14ac:dyDescent="0.4">
      <c r="A17" s="18" t="s">
        <v>49</v>
      </c>
      <c r="B17" s="28"/>
      <c r="C17" s="29"/>
      <c r="D17" s="29">
        <v>1.5</v>
      </c>
      <c r="E17" s="29"/>
      <c r="F17" s="30">
        <v>50</v>
      </c>
      <c r="G17" s="22">
        <v>0.33</v>
      </c>
      <c r="H17" s="26">
        <f t="shared" si="0"/>
        <v>0.495</v>
      </c>
      <c r="I17" s="39">
        <f>((B17*'Base Tables'!$D$16)+(C17*'Base Tables'!$D$17)+(D17*'Base Tables'!$D$18)+E17+F17)*G17</f>
        <v>43.391065384615381</v>
      </c>
    </row>
    <row r="18" spans="1:9" ht="15" thickTop="1" x14ac:dyDescent="0.35">
      <c r="A18" s="14" t="s">
        <v>50</v>
      </c>
      <c r="B18" s="31">
        <f>SUM(B4:B17)</f>
        <v>6.5</v>
      </c>
      <c r="C18" s="31">
        <f>SUM(C4:C17)</f>
        <v>22</v>
      </c>
      <c r="D18" s="31">
        <f>SUM(D4:D17)</f>
        <v>5</v>
      </c>
      <c r="E18" s="31">
        <f>SUM(E4:E17)</f>
        <v>0</v>
      </c>
      <c r="F18" s="31">
        <f>SUM(F4:F17)</f>
        <v>60</v>
      </c>
      <c r="G18" s="95">
        <f>1/3</f>
        <v>0.33333333333333331</v>
      </c>
      <c r="H18" s="42">
        <f>SUM(H4:H17)</f>
        <v>11.055</v>
      </c>
      <c r="I18" s="44">
        <f>SUM(I4:I17)</f>
        <v>918.84171923076929</v>
      </c>
    </row>
  </sheetData>
  <mergeCells count="3">
    <mergeCell ref="B2:F2"/>
    <mergeCell ref="G2:I2"/>
    <mergeCell ref="A2:A3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I16"/>
  <sheetViews>
    <sheetView workbookViewId="0">
      <selection activeCell="G16" sqref="G16"/>
    </sheetView>
  </sheetViews>
  <sheetFormatPr defaultRowHeight="14.5" x14ac:dyDescent="0.35"/>
  <cols>
    <col min="1" max="1" width="39.453125" customWidth="1"/>
    <col min="9" max="9" width="9.54296875" bestFit="1" customWidth="1"/>
  </cols>
  <sheetData>
    <row r="1" spans="1:9" x14ac:dyDescent="0.35">
      <c r="A1" s="3" t="s">
        <v>69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61</v>
      </c>
      <c r="C3" s="24" t="s">
        <v>62</v>
      </c>
      <c r="D3" s="24" t="s">
        <v>63</v>
      </c>
      <c r="E3" s="24" t="s">
        <v>32</v>
      </c>
      <c r="F3" s="32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89" t="s">
        <v>37</v>
      </c>
      <c r="B4" s="5"/>
      <c r="C4" s="9"/>
      <c r="D4" s="9"/>
      <c r="E4" s="9"/>
      <c r="F4" s="17"/>
      <c r="G4" s="20"/>
      <c r="H4" s="9"/>
      <c r="I4" s="38"/>
    </row>
    <row r="5" spans="1:9" ht="29" x14ac:dyDescent="0.35">
      <c r="A5" s="15" t="s">
        <v>38</v>
      </c>
      <c r="B5" s="25"/>
      <c r="C5" s="26"/>
      <c r="D5" s="26"/>
      <c r="E5" s="26"/>
      <c r="F5" s="27"/>
      <c r="G5" s="21"/>
      <c r="H5" s="26">
        <f t="shared" ref="H5:H15" si="0">(SUM(B5:D5))*G5</f>
        <v>0</v>
      </c>
      <c r="I5" s="39">
        <f>((B5*'Base Tables'!$D$16)+(C5*'Base Tables'!$D$17)+(D5*'Base Tables'!$D$18)+E5+F5)*G5</f>
        <v>0</v>
      </c>
    </row>
    <row r="6" spans="1:9" x14ac:dyDescent="0.35">
      <c r="A6" s="15" t="s">
        <v>39</v>
      </c>
      <c r="B6" s="25"/>
      <c r="C6" s="26">
        <v>2</v>
      </c>
      <c r="D6" s="26"/>
      <c r="E6" s="26"/>
      <c r="F6" s="27"/>
      <c r="G6" s="21">
        <v>0.33</v>
      </c>
      <c r="H6" s="26">
        <f t="shared" si="0"/>
        <v>0.66</v>
      </c>
      <c r="I6" s="39">
        <f>((B6*'Base Tables'!$D$16)+(C6*'Base Tables'!$D$17)+(D6*'Base Tables'!$D$18)+E6+F6)*G6</f>
        <v>51.995307692307698</v>
      </c>
    </row>
    <row r="7" spans="1:9" x14ac:dyDescent="0.35">
      <c r="A7" s="90" t="s">
        <v>40</v>
      </c>
      <c r="B7" s="25"/>
      <c r="C7" s="26"/>
      <c r="D7" s="26"/>
      <c r="E7" s="26"/>
      <c r="F7" s="27"/>
      <c r="G7" s="21"/>
      <c r="H7" s="26"/>
      <c r="I7" s="39"/>
    </row>
    <row r="8" spans="1:9" x14ac:dyDescent="0.35">
      <c r="A8" s="15" t="s">
        <v>70</v>
      </c>
      <c r="B8" s="25"/>
      <c r="C8" s="26"/>
      <c r="D8" s="26"/>
      <c r="E8" s="26"/>
      <c r="F8" s="27"/>
      <c r="G8" s="21"/>
      <c r="H8" s="26">
        <f t="shared" si="0"/>
        <v>0</v>
      </c>
      <c r="I8" s="39">
        <f>((B8*'Base Tables'!$D$16)+(C8*'Base Tables'!$D$17)+(D8*'Base Tables'!$D$18)+E8+F8)*G8</f>
        <v>0</v>
      </c>
    </row>
    <row r="9" spans="1:9" ht="29" x14ac:dyDescent="0.35">
      <c r="A9" s="15" t="s">
        <v>54</v>
      </c>
      <c r="B9" s="25"/>
      <c r="C9" s="26"/>
      <c r="D9" s="26"/>
      <c r="E9" s="26"/>
      <c r="F9" s="27"/>
      <c r="G9" s="21"/>
      <c r="H9" s="26">
        <f t="shared" si="0"/>
        <v>0</v>
      </c>
      <c r="I9" s="39">
        <f>((B9*'Base Tables'!$D$16)+(C9*'Base Tables'!$D$17)+(D9*'Base Tables'!$D$18)+E9+F9)*G9</f>
        <v>0</v>
      </c>
    </row>
    <row r="10" spans="1:9" ht="29" x14ac:dyDescent="0.35">
      <c r="A10" s="15" t="s">
        <v>55</v>
      </c>
      <c r="B10" s="25"/>
      <c r="C10" s="26"/>
      <c r="D10" s="26"/>
      <c r="E10" s="26"/>
      <c r="F10" s="27"/>
      <c r="G10" s="21"/>
      <c r="H10" s="26">
        <f t="shared" si="0"/>
        <v>0</v>
      </c>
      <c r="I10" s="39">
        <f>((B10*'Base Tables'!$D$16)+(C10*'Base Tables'!$D$17)+(D10*'Base Tables'!$D$18)+E10+F10)*G10</f>
        <v>0</v>
      </c>
    </row>
    <row r="11" spans="1:9" ht="29" x14ac:dyDescent="0.35">
      <c r="A11" s="15" t="s">
        <v>67</v>
      </c>
      <c r="B11" s="25"/>
      <c r="C11" s="26"/>
      <c r="D11" s="26"/>
      <c r="E11" s="26"/>
      <c r="F11" s="27"/>
      <c r="G11" s="21"/>
      <c r="H11" s="26">
        <f t="shared" si="0"/>
        <v>0</v>
      </c>
      <c r="I11" s="39">
        <f>((B11*'Base Tables'!$D$16)+(C11*'Base Tables'!$D$17)+(D11*'Base Tables'!$D$18)+E11+F11)*G11</f>
        <v>0</v>
      </c>
    </row>
    <row r="12" spans="1:9" x14ac:dyDescent="0.35">
      <c r="A12" s="15" t="s">
        <v>64</v>
      </c>
      <c r="B12" s="25">
        <v>4</v>
      </c>
      <c r="C12" s="26">
        <v>16</v>
      </c>
      <c r="D12" s="26"/>
      <c r="E12" s="26"/>
      <c r="F12" s="27"/>
      <c r="G12" s="21">
        <v>0.33</v>
      </c>
      <c r="H12" s="26">
        <f t="shared" si="0"/>
        <v>6.6000000000000005</v>
      </c>
      <c r="I12" s="39">
        <f>((B12*'Base Tables'!$D$16)+(C12*'Base Tables'!$D$17)+(D12*'Base Tables'!$D$18)+E12+F12)*G12</f>
        <v>562.08950769230773</v>
      </c>
    </row>
    <row r="13" spans="1:9" x14ac:dyDescent="0.35">
      <c r="A13" s="15" t="s">
        <v>68</v>
      </c>
      <c r="B13" s="25">
        <v>1.5</v>
      </c>
      <c r="C13" s="26"/>
      <c r="D13" s="26">
        <v>1.5</v>
      </c>
      <c r="E13" s="26"/>
      <c r="F13" s="27">
        <v>10</v>
      </c>
      <c r="G13" s="21">
        <v>0.33</v>
      </c>
      <c r="H13" s="26">
        <f t="shared" si="0"/>
        <v>0.99</v>
      </c>
      <c r="I13" s="39">
        <f>((B13*'Base Tables'!$D$16)+(C13*'Base Tables'!$D$17)+(D13*'Base Tables'!$D$18)+E13+F13)*G13</f>
        <v>84.988707692307685</v>
      </c>
    </row>
    <row r="14" spans="1:9" ht="29" x14ac:dyDescent="0.35">
      <c r="A14" s="50" t="s">
        <v>59</v>
      </c>
      <c r="B14" s="51">
        <v>1</v>
      </c>
      <c r="C14" s="41">
        <v>4</v>
      </c>
      <c r="D14" s="41">
        <v>2</v>
      </c>
      <c r="E14" s="41"/>
      <c r="F14" s="52"/>
      <c r="G14" s="53">
        <v>0.33</v>
      </c>
      <c r="H14" s="26">
        <f t="shared" si="0"/>
        <v>2.31</v>
      </c>
      <c r="I14" s="39">
        <f>((B14*'Base Tables'!$D$16)+(C14*'Base Tables'!$D$17)+(D14*'Base Tables'!$D$18)+E14+F14)*G14</f>
        <v>176.37713076923077</v>
      </c>
    </row>
    <row r="15" spans="1:9" ht="20.25" customHeight="1" thickBot="1" x14ac:dyDescent="0.4">
      <c r="A15" s="18" t="s">
        <v>49</v>
      </c>
      <c r="B15" s="28"/>
      <c r="C15" s="29"/>
      <c r="D15" s="29">
        <v>1.5</v>
      </c>
      <c r="E15" s="29"/>
      <c r="F15" s="30">
        <v>50</v>
      </c>
      <c r="G15" s="22">
        <v>0.33</v>
      </c>
      <c r="H15" s="26">
        <f t="shared" si="0"/>
        <v>0.495</v>
      </c>
      <c r="I15" s="39">
        <f>((B15*'Base Tables'!$D$16)+(C15*'Base Tables'!$D$17)+(D15*'Base Tables'!$D$18)+E15+F15)*G15</f>
        <v>43.391065384615381</v>
      </c>
    </row>
    <row r="16" spans="1:9" ht="15" thickTop="1" x14ac:dyDescent="0.35">
      <c r="A16" s="14" t="s">
        <v>50</v>
      </c>
      <c r="B16" s="31">
        <f>SUM(B4:B15)</f>
        <v>6.5</v>
      </c>
      <c r="C16" s="31">
        <f>SUM(C4:C15)</f>
        <v>22</v>
      </c>
      <c r="D16" s="31">
        <f>SUM(D4:D15)</f>
        <v>5</v>
      </c>
      <c r="E16" s="31">
        <f>SUM(E4:E15)</f>
        <v>0</v>
      </c>
      <c r="F16" s="31">
        <f>SUM(F4:F15)</f>
        <v>60</v>
      </c>
      <c r="G16" s="95">
        <f>1/3</f>
        <v>0.33333333333333331</v>
      </c>
      <c r="H16" s="42">
        <f>SUM(H4:H15)</f>
        <v>11.055</v>
      </c>
      <c r="I16" s="44">
        <f>SUM(I4:I15)</f>
        <v>918.84171923076929</v>
      </c>
    </row>
  </sheetData>
  <mergeCells count="3">
    <mergeCell ref="B2:F2"/>
    <mergeCell ref="G2:I2"/>
    <mergeCell ref="A2:A3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H6"/>
  <sheetViews>
    <sheetView workbookViewId="0">
      <selection activeCell="D3" sqref="D3"/>
    </sheetView>
  </sheetViews>
  <sheetFormatPr defaultRowHeight="14.5" x14ac:dyDescent="0.35"/>
  <cols>
    <col min="1" max="1" width="39.453125" customWidth="1"/>
    <col min="2" max="3" width="9.54296875" bestFit="1" customWidth="1"/>
    <col min="5" max="5" width="10.54296875" bestFit="1" customWidth="1"/>
    <col min="8" max="8" width="10.54296875" bestFit="1" customWidth="1"/>
  </cols>
  <sheetData>
    <row r="1" spans="1:8" x14ac:dyDescent="0.35">
      <c r="A1" s="3" t="s">
        <v>133</v>
      </c>
    </row>
    <row r="2" spans="1:8" ht="51" x14ac:dyDescent="0.35">
      <c r="A2" s="6"/>
      <c r="B2" s="54" t="s">
        <v>128</v>
      </c>
      <c r="C2" s="55" t="s">
        <v>71</v>
      </c>
      <c r="D2" s="54" t="s">
        <v>72</v>
      </c>
      <c r="E2" s="54" t="s">
        <v>73</v>
      </c>
      <c r="F2" s="54" t="s">
        <v>74</v>
      </c>
      <c r="G2" s="55" t="s">
        <v>75</v>
      </c>
      <c r="H2" s="55" t="s">
        <v>76</v>
      </c>
    </row>
    <row r="3" spans="1:8" ht="26" x14ac:dyDescent="0.35">
      <c r="A3" s="54" t="s">
        <v>77</v>
      </c>
      <c r="B3" s="26">
        <f>'Table 1'!G17</f>
        <v>0.33333333333333331</v>
      </c>
      <c r="C3" s="96">
        <f>B3</f>
        <v>0.33333333333333331</v>
      </c>
      <c r="D3" s="26">
        <f>'Table 1'!H17</f>
        <v>60.142499999999998</v>
      </c>
      <c r="E3" s="58">
        <f>H3-G3-F3</f>
        <v>4372.2161500000002</v>
      </c>
      <c r="F3" s="26">
        <f>'Table 1'!E17</f>
        <v>0</v>
      </c>
      <c r="G3" s="26">
        <f>'Table 1'!F17*'Table 1'!G17</f>
        <v>50</v>
      </c>
      <c r="H3" s="57">
        <f>'Table 1'!I17</f>
        <v>4422.2161500000002</v>
      </c>
    </row>
    <row r="4" spans="1:8" ht="26" x14ac:dyDescent="0.35">
      <c r="A4" s="54" t="s">
        <v>78</v>
      </c>
      <c r="B4" s="26">
        <f>'Table 2'!G17</f>
        <v>0.33333333333333331</v>
      </c>
      <c r="C4" s="26">
        <f>B4</f>
        <v>0.33333333333333331</v>
      </c>
      <c r="D4" s="26">
        <f>'Table 2'!H17</f>
        <v>65.092500000000001</v>
      </c>
      <c r="E4" s="58">
        <f>H4-G4-F4</f>
        <v>4749.9011500000006</v>
      </c>
      <c r="F4" s="26">
        <f>'Table 2'!E17</f>
        <v>0</v>
      </c>
      <c r="G4" s="26">
        <f>'Table 2'!F17*'Table 2'!G17</f>
        <v>50</v>
      </c>
      <c r="H4" s="58">
        <f>'Table 2'!I17</f>
        <v>4799.9011500000006</v>
      </c>
    </row>
    <row r="5" spans="1:8" ht="26" x14ac:dyDescent="0.35">
      <c r="A5" s="54" t="s">
        <v>79</v>
      </c>
      <c r="B5" s="26">
        <f>'Table 3'!G16</f>
        <v>0.33333333333333331</v>
      </c>
      <c r="C5" s="26">
        <f>B5</f>
        <v>0.33333333333333331</v>
      </c>
      <c r="D5" s="26">
        <f>'Table 3'!H16</f>
        <v>17.737500000000001</v>
      </c>
      <c r="E5" s="58">
        <f>H5-G5-F5</f>
        <v>1251.3830500000001</v>
      </c>
      <c r="F5" s="26">
        <f>'Table 3'!E16</f>
        <v>0</v>
      </c>
      <c r="G5" s="26">
        <f>'Table 3'!F16*'Table 3'!G16</f>
        <v>50</v>
      </c>
      <c r="H5" s="58">
        <f>'Table 3'!I16</f>
        <v>1301.3830500000001</v>
      </c>
    </row>
    <row r="6" spans="1:8" x14ac:dyDescent="0.35">
      <c r="A6" s="56" t="s">
        <v>80</v>
      </c>
      <c r="B6" s="26">
        <f t="shared" ref="B6:H6" si="0">SUM(B3:B5)</f>
        <v>1</v>
      </c>
      <c r="C6" s="26">
        <f t="shared" si="0"/>
        <v>1</v>
      </c>
      <c r="D6" s="26">
        <f t="shared" si="0"/>
        <v>142.9725</v>
      </c>
      <c r="E6" s="58">
        <f t="shared" si="0"/>
        <v>10373.500350000002</v>
      </c>
      <c r="F6" s="26">
        <f t="shared" si="0"/>
        <v>0</v>
      </c>
      <c r="G6" s="26">
        <f t="shared" si="0"/>
        <v>150</v>
      </c>
      <c r="H6" s="58">
        <f t="shared" si="0"/>
        <v>10523.500350000002</v>
      </c>
    </row>
  </sheetData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H6"/>
  <sheetViews>
    <sheetView zoomScale="80" zoomScaleNormal="80" workbookViewId="0">
      <selection activeCell="A5" sqref="A5"/>
    </sheetView>
  </sheetViews>
  <sheetFormatPr defaultRowHeight="14.5" x14ac:dyDescent="0.35"/>
  <cols>
    <col min="1" max="1" width="39.453125" customWidth="1"/>
    <col min="5" max="5" width="10.54296875" bestFit="1" customWidth="1"/>
    <col min="8" max="8" width="10.54296875" bestFit="1" customWidth="1"/>
  </cols>
  <sheetData>
    <row r="1" spans="1:8" x14ac:dyDescent="0.35">
      <c r="A1" s="3" t="s">
        <v>135</v>
      </c>
    </row>
    <row r="2" spans="1:8" ht="51" x14ac:dyDescent="0.35">
      <c r="A2" s="6"/>
      <c r="B2" s="54" t="s">
        <v>128</v>
      </c>
      <c r="C2" s="55" t="s">
        <v>71</v>
      </c>
      <c r="D2" s="54" t="s">
        <v>72</v>
      </c>
      <c r="E2" s="54" t="s">
        <v>73</v>
      </c>
      <c r="F2" s="54" t="s">
        <v>74</v>
      </c>
      <c r="G2" s="55" t="s">
        <v>75</v>
      </c>
      <c r="H2" s="55" t="s">
        <v>76</v>
      </c>
    </row>
    <row r="3" spans="1:8" ht="26" x14ac:dyDescent="0.35">
      <c r="A3" s="54" t="s">
        <v>81</v>
      </c>
      <c r="B3" s="26">
        <f>'Table 4'!G17</f>
        <v>0.33333333333333331</v>
      </c>
      <c r="C3" s="26">
        <f>B3</f>
        <v>0.33333333333333331</v>
      </c>
      <c r="D3" s="26">
        <f>'Table 4'!H17</f>
        <v>8.7449999999999992</v>
      </c>
      <c r="E3" s="58">
        <f>H3-G3-F3</f>
        <v>722.46458846153848</v>
      </c>
      <c r="F3" s="26">
        <f>'Table 4'!E17</f>
        <v>0</v>
      </c>
      <c r="G3" s="26">
        <f>'Table 4'!F17*'Table 4'!G17</f>
        <v>20</v>
      </c>
      <c r="H3" s="57">
        <f>'Table 4'!I17</f>
        <v>742.46458846153848</v>
      </c>
    </row>
    <row r="4" spans="1:8" ht="26" x14ac:dyDescent="0.35">
      <c r="A4" s="54" t="s">
        <v>82</v>
      </c>
      <c r="B4" s="26">
        <f>'Table 5'!G18</f>
        <v>0.33333333333333331</v>
      </c>
      <c r="C4" s="26">
        <f>B4</f>
        <v>0.33333333333333331</v>
      </c>
      <c r="D4" s="26">
        <f>'Table 5'!H18</f>
        <v>11.055</v>
      </c>
      <c r="E4" s="58">
        <f>H4-G4-F4</f>
        <v>898.84171923076929</v>
      </c>
      <c r="F4" s="26">
        <f>'Table 5'!E18</f>
        <v>0</v>
      </c>
      <c r="G4" s="26">
        <f>'Table 5'!F18*'Table 5'!G18</f>
        <v>20</v>
      </c>
      <c r="H4" s="58">
        <f>'Table 5'!I18</f>
        <v>918.84171923076929</v>
      </c>
    </row>
    <row r="5" spans="1:8" ht="26" x14ac:dyDescent="0.35">
      <c r="A5" s="54" t="s">
        <v>83</v>
      </c>
      <c r="B5" s="26">
        <f>'Table 6'!G16</f>
        <v>0.33333333333333331</v>
      </c>
      <c r="C5" s="26">
        <f>B5</f>
        <v>0.33333333333333331</v>
      </c>
      <c r="D5" s="26">
        <f>'Table 6'!H16</f>
        <v>11.055</v>
      </c>
      <c r="E5" s="58">
        <f>H5-G5-F5</f>
        <v>898.84171923076929</v>
      </c>
      <c r="F5" s="26">
        <f>'Table 6'!E16</f>
        <v>0</v>
      </c>
      <c r="G5" s="26">
        <f>'Table 6'!F16*'Table 6'!G16</f>
        <v>20</v>
      </c>
      <c r="H5" s="58">
        <f>'Table 6'!I16</f>
        <v>918.84171923076929</v>
      </c>
    </row>
    <row r="6" spans="1:8" x14ac:dyDescent="0.35">
      <c r="A6" s="56" t="s">
        <v>80</v>
      </c>
      <c r="B6" s="26">
        <f t="shared" ref="B6:H6" si="0">SUM(B3:B5)</f>
        <v>1</v>
      </c>
      <c r="C6" s="26">
        <f t="shared" si="0"/>
        <v>1</v>
      </c>
      <c r="D6" s="26">
        <f t="shared" si="0"/>
        <v>30.854999999999997</v>
      </c>
      <c r="E6" s="58">
        <f t="shared" si="0"/>
        <v>2520.1480269230769</v>
      </c>
      <c r="F6" s="26">
        <f t="shared" si="0"/>
        <v>0</v>
      </c>
      <c r="G6" s="26">
        <f t="shared" si="0"/>
        <v>60</v>
      </c>
      <c r="H6" s="58">
        <f t="shared" si="0"/>
        <v>2580.1480269230769</v>
      </c>
    </row>
  </sheetData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"/>
  <sheetViews>
    <sheetView workbookViewId="0">
      <selection activeCell="B3" sqref="B3"/>
    </sheetView>
  </sheetViews>
  <sheetFormatPr defaultRowHeight="14.5" x14ac:dyDescent="0.35"/>
  <cols>
    <col min="1" max="1" width="8.54296875" customWidth="1"/>
    <col min="4" max="4" width="9.54296875" bestFit="1" customWidth="1"/>
    <col min="5" max="5" width="10.54296875" bestFit="1" customWidth="1"/>
    <col min="6" max="6" width="9.54296875" bestFit="1" customWidth="1"/>
    <col min="7" max="7" width="12.54296875" customWidth="1"/>
  </cols>
  <sheetData>
    <row r="1" spans="1:7" x14ac:dyDescent="0.35">
      <c r="A1" s="3" t="s">
        <v>84</v>
      </c>
    </row>
    <row r="2" spans="1:7" ht="72.5" x14ac:dyDescent="0.35">
      <c r="A2" s="6"/>
      <c r="B2" s="66" t="s">
        <v>85</v>
      </c>
      <c r="C2" s="8" t="s">
        <v>71</v>
      </c>
      <c r="D2" s="8" t="s">
        <v>86</v>
      </c>
      <c r="E2" s="8" t="s">
        <v>73</v>
      </c>
      <c r="F2" s="8" t="s">
        <v>75</v>
      </c>
      <c r="G2" s="8" t="s">
        <v>76</v>
      </c>
    </row>
    <row r="3" spans="1:7" x14ac:dyDescent="0.35">
      <c r="A3" s="6" t="s">
        <v>80</v>
      </c>
      <c r="B3" s="26">
        <f>'Table 15'!B6</f>
        <v>1.6666666666666665</v>
      </c>
      <c r="C3" s="26">
        <f>'Table 15'!C6</f>
        <v>1.6666666666666665</v>
      </c>
      <c r="D3" s="58">
        <f>'Table 15'!D6</f>
        <v>315.32499999999999</v>
      </c>
      <c r="E3" s="58">
        <f>'Table 15'!E6</f>
        <v>23050.026899999997</v>
      </c>
      <c r="F3" s="58">
        <f>'Table 15'!G6</f>
        <v>250</v>
      </c>
      <c r="G3" s="58">
        <f>'Table 15'!H6</f>
        <v>23300.026899999997</v>
      </c>
    </row>
    <row r="5" spans="1:7" x14ac:dyDescent="0.35">
      <c r="A5" s="3" t="s">
        <v>87</v>
      </c>
    </row>
    <row r="6" spans="1:7" ht="72.5" x14ac:dyDescent="0.35">
      <c r="A6" s="6"/>
      <c r="B6" s="66" t="s">
        <v>85</v>
      </c>
      <c r="C6" s="8" t="s">
        <v>71</v>
      </c>
      <c r="D6" s="8" t="s">
        <v>86</v>
      </c>
      <c r="E6" s="8" t="s">
        <v>73</v>
      </c>
      <c r="F6" s="8" t="s">
        <v>75</v>
      </c>
      <c r="G6" s="8" t="s">
        <v>76</v>
      </c>
    </row>
    <row r="7" spans="1:7" x14ac:dyDescent="0.35">
      <c r="A7" s="6" t="s">
        <v>80</v>
      </c>
      <c r="B7" s="26">
        <f>'Table 16'!B6</f>
        <v>1.6666666666666665</v>
      </c>
      <c r="C7" s="26">
        <f>'Table 16'!C6</f>
        <v>1.6666666666666665</v>
      </c>
      <c r="D7" s="26">
        <f>'Table 16'!D6</f>
        <v>99.694999999999993</v>
      </c>
      <c r="E7" s="58">
        <f>'Table 16'!E6</f>
        <v>8173.8878807692299</v>
      </c>
      <c r="F7" s="58">
        <f>'Table 16'!G6</f>
        <v>100</v>
      </c>
      <c r="G7" s="58">
        <f>'Table 16'!H6</f>
        <v>8273.8878807692308</v>
      </c>
    </row>
  </sheetData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59999389629810485"/>
  </sheetPr>
  <dimension ref="A1:K20"/>
  <sheetViews>
    <sheetView topLeftCell="A5" workbookViewId="0">
      <selection activeCell="C9" sqref="C9:C15"/>
    </sheetView>
  </sheetViews>
  <sheetFormatPr defaultRowHeight="14.5" x14ac:dyDescent="0.35"/>
  <cols>
    <col min="1" max="1" width="39.453125" customWidth="1"/>
    <col min="8" max="8" width="9.54296875" bestFit="1" customWidth="1"/>
    <col min="9" max="9" width="10.54296875" bestFit="1" customWidth="1"/>
  </cols>
  <sheetData>
    <row r="1" spans="1:11" x14ac:dyDescent="0.35">
      <c r="A1" s="79" t="s">
        <v>88</v>
      </c>
    </row>
    <row r="2" spans="1:11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11" ht="44.5" thickTop="1" thickBot="1" x14ac:dyDescent="0.4">
      <c r="A3" s="104"/>
      <c r="B3" s="23" t="s">
        <v>29</v>
      </c>
      <c r="C3" s="24" t="s">
        <v>30</v>
      </c>
      <c r="D3" s="24" t="s">
        <v>31</v>
      </c>
      <c r="E3" s="24" t="s">
        <v>32</v>
      </c>
      <c r="F3" s="32" t="s">
        <v>33</v>
      </c>
      <c r="G3" s="33" t="s">
        <v>34</v>
      </c>
      <c r="H3" s="24" t="s">
        <v>35</v>
      </c>
      <c r="I3" s="34" t="s">
        <v>36</v>
      </c>
    </row>
    <row r="4" spans="1:11" ht="15" thickTop="1" x14ac:dyDescent="0.35">
      <c r="A4" s="89" t="s">
        <v>89</v>
      </c>
      <c r="B4" s="5"/>
      <c r="C4" s="9"/>
      <c r="D4" s="9"/>
      <c r="E4" s="9"/>
      <c r="F4" s="67"/>
      <c r="G4" s="5"/>
      <c r="H4" s="9"/>
      <c r="I4" s="93"/>
      <c r="K4" s="3"/>
    </row>
    <row r="5" spans="1:11" ht="29" x14ac:dyDescent="0.35">
      <c r="A5" s="68" t="s">
        <v>90</v>
      </c>
      <c r="B5" s="12"/>
      <c r="C5" s="26">
        <v>4</v>
      </c>
      <c r="D5" s="6"/>
      <c r="E5" s="6"/>
      <c r="F5" s="13"/>
      <c r="G5" s="25">
        <v>1</v>
      </c>
      <c r="H5" s="6">
        <f t="shared" ref="H5:H19" si="0">(SUM(B5:D5))*G5</f>
        <v>4</v>
      </c>
      <c r="I5" s="39">
        <f>((B5*'Base Tables'!$D$13)+(C5*'Base Tables'!$D$14)+(D5*'Base Tables'!$D$15)+E5+F5)*G5</f>
        <v>305.2</v>
      </c>
    </row>
    <row r="6" spans="1:11" x14ac:dyDescent="0.35">
      <c r="A6" s="68" t="s">
        <v>91</v>
      </c>
      <c r="B6" s="12"/>
      <c r="C6" s="26">
        <v>1</v>
      </c>
      <c r="D6" s="6"/>
      <c r="E6" s="6"/>
      <c r="F6" s="27">
        <v>50</v>
      </c>
      <c r="G6" s="25">
        <v>1</v>
      </c>
      <c r="H6" s="6">
        <f t="shared" si="0"/>
        <v>1</v>
      </c>
      <c r="I6" s="39">
        <f>((B6*'Base Tables'!$D$13)+(C6*'Base Tables'!$D$14)+(D6*'Base Tables'!$D$15)+E6+F6)*G6</f>
        <v>126.3</v>
      </c>
    </row>
    <row r="7" spans="1:11" x14ac:dyDescent="0.35">
      <c r="A7" s="90" t="s">
        <v>92</v>
      </c>
      <c r="B7" s="12"/>
      <c r="C7" s="26"/>
      <c r="D7" s="6"/>
      <c r="E7" s="6"/>
      <c r="F7" s="13"/>
      <c r="G7" s="12"/>
      <c r="H7" s="6"/>
      <c r="I7" s="39"/>
    </row>
    <row r="8" spans="1:11" ht="29" x14ac:dyDescent="0.35">
      <c r="A8" s="68" t="s">
        <v>93</v>
      </c>
      <c r="B8" s="12"/>
      <c r="C8" s="26">
        <v>16</v>
      </c>
      <c r="D8" s="6"/>
      <c r="E8" s="6"/>
      <c r="F8" s="13"/>
      <c r="G8" s="25">
        <v>1</v>
      </c>
      <c r="H8" s="6">
        <f t="shared" si="0"/>
        <v>16</v>
      </c>
      <c r="I8" s="39">
        <f>((B8*'Base Tables'!$D$13)+(C8*'Base Tables'!$D$14)+(D8*'Base Tables'!$D$15)+E8+F8)*G8</f>
        <v>1220.8</v>
      </c>
    </row>
    <row r="9" spans="1:11" x14ac:dyDescent="0.35">
      <c r="A9" s="68" t="s">
        <v>94</v>
      </c>
      <c r="B9" s="12"/>
      <c r="C9" s="26">
        <v>12</v>
      </c>
      <c r="D9" s="6"/>
      <c r="E9" s="6"/>
      <c r="F9" s="13"/>
      <c r="G9" s="25">
        <v>1</v>
      </c>
      <c r="H9" s="6">
        <f t="shared" si="0"/>
        <v>12</v>
      </c>
      <c r="I9" s="39">
        <f>((B9*'Base Tables'!$D$13)+(C9*'Base Tables'!$D$14)+(D9*'Base Tables'!$D$15)+E9+F9)*G9</f>
        <v>915.59999999999991</v>
      </c>
    </row>
    <row r="10" spans="1:11" x14ac:dyDescent="0.35">
      <c r="A10" s="68" t="s">
        <v>95</v>
      </c>
      <c r="B10" s="12"/>
      <c r="C10" s="26">
        <v>4</v>
      </c>
      <c r="D10" s="6"/>
      <c r="E10" s="6"/>
      <c r="F10" s="13"/>
      <c r="G10" s="25">
        <v>1</v>
      </c>
      <c r="H10" s="6">
        <f t="shared" si="0"/>
        <v>4</v>
      </c>
      <c r="I10" s="39">
        <f>((B10*'Base Tables'!$D$13)+(C10*'Base Tables'!$D$14)+(D10*'Base Tables'!$D$15)+E10+F10)*G10</f>
        <v>305.2</v>
      </c>
    </row>
    <row r="11" spans="1:11" ht="29" x14ac:dyDescent="0.35">
      <c r="A11" s="68" t="s">
        <v>96</v>
      </c>
      <c r="B11" s="12"/>
      <c r="C11" s="26">
        <v>1.5</v>
      </c>
      <c r="D11" s="6"/>
      <c r="E11" s="6"/>
      <c r="F11" s="13"/>
      <c r="G11" s="25">
        <v>1</v>
      </c>
      <c r="H11" s="6">
        <f t="shared" si="0"/>
        <v>1.5</v>
      </c>
      <c r="I11" s="39">
        <f>((B11*'Base Tables'!$D$13)+(C11*'Base Tables'!$D$14)+(D11*'Base Tables'!$D$15)+E11+F11)*G11</f>
        <v>114.44999999999999</v>
      </c>
    </row>
    <row r="12" spans="1:11" ht="29" x14ac:dyDescent="0.35">
      <c r="A12" s="68" t="s">
        <v>97</v>
      </c>
      <c r="B12" s="12"/>
      <c r="C12" s="26">
        <v>1.5</v>
      </c>
      <c r="D12" s="6"/>
      <c r="E12" s="6"/>
      <c r="F12" s="13"/>
      <c r="G12" s="25">
        <v>1</v>
      </c>
      <c r="H12" s="6">
        <f t="shared" si="0"/>
        <v>1.5</v>
      </c>
      <c r="I12" s="39">
        <f>((B12*'Base Tables'!$D$13)+(C12*'Base Tables'!$D$14)+(D12*'Base Tables'!$D$15)+E12+F12)*G12</f>
        <v>114.44999999999999</v>
      </c>
    </row>
    <row r="13" spans="1:11" ht="29" x14ac:dyDescent="0.35">
      <c r="A13" s="68" t="s">
        <v>98</v>
      </c>
      <c r="B13" s="12"/>
      <c r="C13" s="26">
        <v>1.5</v>
      </c>
      <c r="D13" s="6"/>
      <c r="E13" s="6"/>
      <c r="F13" s="13"/>
      <c r="G13" s="25">
        <v>1</v>
      </c>
      <c r="H13" s="6">
        <f t="shared" si="0"/>
        <v>1.5</v>
      </c>
      <c r="I13" s="39">
        <f>((B13*'Base Tables'!$D$13)+(C13*'Base Tables'!$D$14)+(D13*'Base Tables'!$D$15)+E13+F13)*G13</f>
        <v>114.44999999999999</v>
      </c>
    </row>
    <row r="14" spans="1:11" x14ac:dyDescent="0.35">
      <c r="A14" s="68" t="s">
        <v>99</v>
      </c>
      <c r="B14" s="12"/>
      <c r="C14" s="26">
        <v>20</v>
      </c>
      <c r="D14" s="6"/>
      <c r="E14" s="6"/>
      <c r="F14" s="13"/>
      <c r="G14" s="25">
        <v>1</v>
      </c>
      <c r="H14" s="6">
        <f t="shared" si="0"/>
        <v>20</v>
      </c>
      <c r="I14" s="39">
        <f>((B14*'Base Tables'!$D$13)+(C14*'Base Tables'!$D$14)+(D14*'Base Tables'!$D$15)+E14+F14)*G14</f>
        <v>1526</v>
      </c>
    </row>
    <row r="15" spans="1:11" ht="29" x14ac:dyDescent="0.35">
      <c r="A15" s="90" t="s">
        <v>100</v>
      </c>
      <c r="B15" s="12"/>
      <c r="C15" s="26">
        <v>80</v>
      </c>
      <c r="D15" s="26">
        <v>10</v>
      </c>
      <c r="E15" s="6"/>
      <c r="F15" s="27">
        <v>40</v>
      </c>
      <c r="G15" s="25">
        <v>1</v>
      </c>
      <c r="H15" s="6">
        <f t="shared" si="0"/>
        <v>90</v>
      </c>
      <c r="I15" s="39">
        <f>((B15*'Base Tables'!$D$13)+(C15*'Base Tables'!$D$14)+(D15*'Base Tables'!$D$15)+E15+F15)*G15</f>
        <v>6611.6</v>
      </c>
    </row>
    <row r="16" spans="1:11" x14ac:dyDescent="0.35">
      <c r="A16" s="90" t="s">
        <v>101</v>
      </c>
      <c r="B16" s="25">
        <v>8</v>
      </c>
      <c r="C16" s="26">
        <v>40</v>
      </c>
      <c r="D16" s="26">
        <v>8</v>
      </c>
      <c r="E16" s="6"/>
      <c r="F16" s="13"/>
      <c r="G16" s="25">
        <v>1</v>
      </c>
      <c r="H16" s="6">
        <f t="shared" si="0"/>
        <v>56</v>
      </c>
      <c r="I16" s="39">
        <f>((B16*'Base Tables'!$D$13)+(C16*'Base Tables'!$D$14)+(D16*'Base Tables'!$D$15)+E16+F16)*G16</f>
        <v>4055.04</v>
      </c>
    </row>
    <row r="17" spans="1:9" ht="29" x14ac:dyDescent="0.35">
      <c r="A17" s="90" t="s">
        <v>102</v>
      </c>
      <c r="B17" s="25">
        <v>1</v>
      </c>
      <c r="C17" s="26">
        <v>3</v>
      </c>
      <c r="D17" s="26">
        <v>3</v>
      </c>
      <c r="E17" s="6"/>
      <c r="F17" s="27">
        <v>10</v>
      </c>
      <c r="G17" s="25">
        <v>1</v>
      </c>
      <c r="H17" s="6">
        <f t="shared" si="0"/>
        <v>7</v>
      </c>
      <c r="I17" s="39">
        <f>((B17*'Base Tables'!$D$13)+(C17*'Base Tables'!$D$14)+(D17*'Base Tables'!$D$15)+E17+F17)*G17</f>
        <v>457.79999999999995</v>
      </c>
    </row>
    <row r="18" spans="1:9" ht="29" x14ac:dyDescent="0.35">
      <c r="A18" s="90" t="s">
        <v>103</v>
      </c>
      <c r="B18" s="12"/>
      <c r="C18" s="26"/>
      <c r="D18" s="6"/>
      <c r="E18" s="6"/>
      <c r="F18" s="13"/>
      <c r="G18" s="25">
        <v>1</v>
      </c>
      <c r="H18" s="6">
        <f t="shared" si="0"/>
        <v>0</v>
      </c>
      <c r="I18" s="39">
        <f>((B18*'Base Tables'!$D$13)+(C18*'Base Tables'!$D$14)+(D18*'Base Tables'!$D$15)+E18+F18)*G18</f>
        <v>0</v>
      </c>
    </row>
    <row r="19" spans="1:9" ht="15" thickBot="1" x14ac:dyDescent="0.4">
      <c r="A19" s="91" t="s">
        <v>104</v>
      </c>
      <c r="B19" s="11"/>
      <c r="C19" s="29">
        <v>1</v>
      </c>
      <c r="D19" s="10"/>
      <c r="E19" s="10"/>
      <c r="F19" s="30">
        <v>50</v>
      </c>
      <c r="G19" s="28">
        <v>1</v>
      </c>
      <c r="H19" s="10">
        <f t="shared" si="0"/>
        <v>1</v>
      </c>
      <c r="I19" s="40">
        <f>((B19*'Base Tables'!$D$13)+(C19*'Base Tables'!$D$14)+(D19*'Base Tables'!$D$15)+E19+F19)*G19</f>
        <v>126.3</v>
      </c>
    </row>
    <row r="20" spans="1:9" ht="15" thickTop="1" x14ac:dyDescent="0.35">
      <c r="A20" s="14" t="s">
        <v>50</v>
      </c>
      <c r="B20" s="31">
        <f>SUM(B4:B19)</f>
        <v>9</v>
      </c>
      <c r="C20" s="37">
        <f>SUM(C4:C19)</f>
        <v>185.5</v>
      </c>
      <c r="D20" s="37">
        <f>SUM(D4:D19)</f>
        <v>21</v>
      </c>
      <c r="E20" s="37">
        <f>SUM(E4:E19)</f>
        <v>0</v>
      </c>
      <c r="F20" s="72">
        <f>SUM(F4:F19)</f>
        <v>150</v>
      </c>
      <c r="G20" s="81">
        <v>1</v>
      </c>
      <c r="H20" s="71">
        <f>SUM(H4:H19)</f>
        <v>215.5</v>
      </c>
      <c r="I20" s="38">
        <f>SUM(I4:I19)</f>
        <v>15993.189999999999</v>
      </c>
    </row>
  </sheetData>
  <mergeCells count="3">
    <mergeCell ref="A2:A3"/>
    <mergeCell ref="B2:F2"/>
    <mergeCell ref="G2:I2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59999389629810485"/>
  </sheetPr>
  <dimension ref="A1:I19"/>
  <sheetViews>
    <sheetView workbookViewId="0">
      <selection activeCell="L9" sqref="L9"/>
    </sheetView>
  </sheetViews>
  <sheetFormatPr defaultRowHeight="14.5" x14ac:dyDescent="0.35"/>
  <cols>
    <col min="1" max="1" width="39.453125" customWidth="1"/>
    <col min="9" max="9" width="9.54296875" bestFit="1" customWidth="1"/>
  </cols>
  <sheetData>
    <row r="1" spans="1:9" x14ac:dyDescent="0.35">
      <c r="A1" s="3" t="s">
        <v>106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29</v>
      </c>
      <c r="C3" s="24" t="s">
        <v>30</v>
      </c>
      <c r="D3" s="24" t="s">
        <v>31</v>
      </c>
      <c r="E3" s="24" t="s">
        <v>32</v>
      </c>
      <c r="F3" s="32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92" t="s">
        <v>89</v>
      </c>
      <c r="B4" s="5"/>
      <c r="C4" s="9"/>
      <c r="D4" s="9"/>
      <c r="E4" s="9"/>
      <c r="F4" s="67"/>
      <c r="G4" s="5"/>
      <c r="H4" s="9"/>
      <c r="I4" s="93"/>
    </row>
    <row r="5" spans="1:9" ht="29" x14ac:dyDescent="0.35">
      <c r="A5" s="68" t="s">
        <v>90</v>
      </c>
      <c r="B5" s="12">
        <v>1</v>
      </c>
      <c r="C5" s="26">
        <v>5.5</v>
      </c>
      <c r="D5" s="6"/>
      <c r="E5" s="6"/>
      <c r="F5" s="13"/>
      <c r="G5" s="12">
        <v>0.33</v>
      </c>
      <c r="H5" s="6">
        <f t="shared" ref="H5:H18" si="0">(SUM(B5:D5))*G5</f>
        <v>2.145</v>
      </c>
      <c r="I5" s="39">
        <f>((B5*'Base Tables'!$D$13)+(C5*'Base Tables'!$D$14)+(D5*'Base Tables'!$D$15)+E5+F5)*G5</f>
        <v>164.42910000000001</v>
      </c>
    </row>
    <row r="6" spans="1:9" x14ac:dyDescent="0.35">
      <c r="A6" s="68" t="s">
        <v>91</v>
      </c>
      <c r="B6" s="12"/>
      <c r="C6" s="26">
        <v>10</v>
      </c>
      <c r="D6" s="6"/>
      <c r="E6" s="6"/>
      <c r="F6" s="27">
        <v>50</v>
      </c>
      <c r="G6" s="12">
        <v>0.33</v>
      </c>
      <c r="H6" s="6">
        <f t="shared" si="0"/>
        <v>3.3000000000000003</v>
      </c>
      <c r="I6" s="39">
        <f>((B6*'Base Tables'!$D$13)+(C6*'Base Tables'!$D$14)+(D6*'Base Tables'!$D$15)+E6+F6)*G6</f>
        <v>268.29000000000002</v>
      </c>
    </row>
    <row r="7" spans="1:9" x14ac:dyDescent="0.35">
      <c r="A7" s="90" t="s">
        <v>92</v>
      </c>
      <c r="B7" s="12"/>
      <c r="C7" s="26"/>
      <c r="D7" s="6"/>
      <c r="E7" s="6"/>
      <c r="F7" s="13"/>
      <c r="G7" s="12"/>
      <c r="H7" s="6"/>
      <c r="I7" s="39"/>
    </row>
    <row r="8" spans="1:9" ht="43.5" x14ac:dyDescent="0.35">
      <c r="A8" s="68" t="s">
        <v>107</v>
      </c>
      <c r="B8" s="12">
        <v>1</v>
      </c>
      <c r="C8" s="26">
        <v>2</v>
      </c>
      <c r="D8" s="6"/>
      <c r="E8" s="6"/>
      <c r="F8" s="13"/>
      <c r="G8" s="12">
        <v>0.33</v>
      </c>
      <c r="H8" s="6">
        <f t="shared" si="0"/>
        <v>0.99</v>
      </c>
      <c r="I8" s="39">
        <f>((B8*'Base Tables'!$D$13)+(C8*'Base Tables'!$D$14)+(D8*'Base Tables'!$D$15)+E8+F8)*G8</f>
        <v>76.302599999999998</v>
      </c>
    </row>
    <row r="9" spans="1:9" ht="29" x14ac:dyDescent="0.35">
      <c r="A9" s="68" t="s">
        <v>108</v>
      </c>
      <c r="B9" s="12">
        <v>1</v>
      </c>
      <c r="C9" s="26">
        <v>2</v>
      </c>
      <c r="D9" s="6"/>
      <c r="E9" s="6"/>
      <c r="F9" s="13"/>
      <c r="G9" s="12">
        <v>0.33</v>
      </c>
      <c r="H9" s="6">
        <f t="shared" si="0"/>
        <v>0.99</v>
      </c>
      <c r="I9" s="39">
        <f>((B9*'Base Tables'!$D$13)+(C9*'Base Tables'!$D$14)+(D9*'Base Tables'!$D$15)+E9+F9)*G9</f>
        <v>76.302599999999998</v>
      </c>
    </row>
    <row r="10" spans="1:9" x14ac:dyDescent="0.35">
      <c r="A10" s="68" t="s">
        <v>109</v>
      </c>
      <c r="B10" s="12">
        <v>1</v>
      </c>
      <c r="C10" s="26">
        <v>2</v>
      </c>
      <c r="D10" s="6"/>
      <c r="E10" s="6"/>
      <c r="F10" s="13"/>
      <c r="G10" s="12">
        <v>0.33</v>
      </c>
      <c r="H10" s="6">
        <f t="shared" si="0"/>
        <v>0.99</v>
      </c>
      <c r="I10" s="39">
        <f>((B10*'Base Tables'!$D$13)+(C10*'Base Tables'!$D$14)+(D10*'Base Tables'!$D$15)+E10+F10)*G10</f>
        <v>76.302599999999998</v>
      </c>
    </row>
    <row r="11" spans="1:9" ht="29" x14ac:dyDescent="0.35">
      <c r="A11" s="68" t="s">
        <v>110</v>
      </c>
      <c r="B11" s="12">
        <v>1</v>
      </c>
      <c r="C11" s="26">
        <v>2</v>
      </c>
      <c r="D11" s="6"/>
      <c r="E11" s="6"/>
      <c r="F11" s="13"/>
      <c r="G11" s="12">
        <v>0.33</v>
      </c>
      <c r="H11" s="6">
        <f t="shared" si="0"/>
        <v>0.99</v>
      </c>
      <c r="I11" s="39">
        <f>((B11*'Base Tables'!$D$13)+(C11*'Base Tables'!$D$14)+(D11*'Base Tables'!$D$15)+E11+F11)*G11</f>
        <v>76.302599999999998</v>
      </c>
    </row>
    <row r="12" spans="1:9" ht="29" x14ac:dyDescent="0.35">
      <c r="A12" s="68" t="s">
        <v>111</v>
      </c>
      <c r="B12" s="12">
        <v>1</v>
      </c>
      <c r="C12" s="26">
        <v>2</v>
      </c>
      <c r="D12" s="6"/>
      <c r="E12" s="6"/>
      <c r="F12" s="13"/>
      <c r="G12" s="12">
        <v>0.33</v>
      </c>
      <c r="H12" s="6">
        <f t="shared" si="0"/>
        <v>0.99</v>
      </c>
      <c r="I12" s="39">
        <f>((B12*'Base Tables'!$D$13)+(C12*'Base Tables'!$D$14)+(D12*'Base Tables'!$D$15)+E12+F12)*G12</f>
        <v>76.302599999999998</v>
      </c>
    </row>
    <row r="13" spans="1:9" ht="29" x14ac:dyDescent="0.35">
      <c r="A13" s="68" t="s">
        <v>112</v>
      </c>
      <c r="B13" s="12">
        <v>1</v>
      </c>
      <c r="C13" s="26">
        <v>2</v>
      </c>
      <c r="D13" s="6"/>
      <c r="E13" s="6"/>
      <c r="F13" s="13"/>
      <c r="G13" s="12">
        <v>0.33</v>
      </c>
      <c r="H13" s="6">
        <f t="shared" si="0"/>
        <v>0.99</v>
      </c>
      <c r="I13" s="39">
        <f>((B13*'Base Tables'!$D$13)+(C13*'Base Tables'!$D$14)+(D13*'Base Tables'!$D$15)+E13+F13)*G13</f>
        <v>76.302599999999998</v>
      </c>
    </row>
    <row r="14" spans="1:9" ht="29" x14ac:dyDescent="0.35">
      <c r="A14" s="90" t="s">
        <v>100</v>
      </c>
      <c r="B14" s="25">
        <v>2</v>
      </c>
      <c r="C14" s="26">
        <v>45</v>
      </c>
      <c r="D14" s="26">
        <v>10</v>
      </c>
      <c r="E14" s="6"/>
      <c r="F14" s="27">
        <v>40</v>
      </c>
      <c r="G14" s="12">
        <v>0.33</v>
      </c>
      <c r="H14" s="6">
        <f t="shared" si="0"/>
        <v>18.810000000000002</v>
      </c>
      <c r="I14" s="39">
        <f>((B14*'Base Tables'!$D$13)+(C14*'Base Tables'!$D$14)+(D14*'Base Tables'!$D$15)+E14+F14)*G14</f>
        <v>1352.4522000000002</v>
      </c>
    </row>
    <row r="15" spans="1:9" x14ac:dyDescent="0.35">
      <c r="A15" s="90" t="s">
        <v>101</v>
      </c>
      <c r="B15" s="25">
        <v>10</v>
      </c>
      <c r="C15" s="26">
        <v>40</v>
      </c>
      <c r="D15" s="26">
        <v>8</v>
      </c>
      <c r="E15" s="6"/>
      <c r="F15" s="13"/>
      <c r="G15" s="12">
        <v>0.33</v>
      </c>
      <c r="H15" s="6">
        <f t="shared" si="0"/>
        <v>19.14</v>
      </c>
      <c r="I15" s="39">
        <f>((B15*'Base Tables'!$D$13)+(C15*'Base Tables'!$D$14)+(D15*'Base Tables'!$D$15)+E15+F15)*G15</f>
        <v>1390.0524</v>
      </c>
    </row>
    <row r="16" spans="1:9" ht="29" x14ac:dyDescent="0.35">
      <c r="A16" s="90" t="s">
        <v>102</v>
      </c>
      <c r="B16" s="25">
        <v>1</v>
      </c>
      <c r="C16" s="26">
        <v>3</v>
      </c>
      <c r="D16" s="6">
        <v>3</v>
      </c>
      <c r="E16" s="6"/>
      <c r="F16" s="27">
        <v>10</v>
      </c>
      <c r="G16" s="12">
        <v>0.33</v>
      </c>
      <c r="H16" s="6">
        <f t="shared" si="0"/>
        <v>2.31</v>
      </c>
      <c r="I16" s="39">
        <f>((B16*'Base Tables'!$D$13)+(C16*'Base Tables'!$D$14)+(D16*'Base Tables'!$D$15)+E16+F16)*G16</f>
        <v>151.07399999999998</v>
      </c>
    </row>
    <row r="17" spans="1:9" ht="29" x14ac:dyDescent="0.35">
      <c r="A17" s="90" t="s">
        <v>103</v>
      </c>
      <c r="B17" s="12"/>
      <c r="C17" s="26"/>
      <c r="D17" s="6"/>
      <c r="E17" s="6"/>
      <c r="F17" s="13"/>
      <c r="G17" s="12">
        <v>0.33</v>
      </c>
      <c r="H17" s="6">
        <f t="shared" si="0"/>
        <v>0</v>
      </c>
      <c r="I17" s="39">
        <f>((B17*'Base Tables'!$D$13)+(C17*'Base Tables'!$D$14)+(D17*'Base Tables'!$D$15)+E17+F17)*G17</f>
        <v>0</v>
      </c>
    </row>
    <row r="18" spans="1:9" ht="15" thickBot="1" x14ac:dyDescent="0.4">
      <c r="A18" s="91" t="s">
        <v>104</v>
      </c>
      <c r="B18" s="11"/>
      <c r="C18" s="29"/>
      <c r="D18" s="10">
        <v>1.5</v>
      </c>
      <c r="E18" s="10"/>
      <c r="F18" s="30">
        <v>50</v>
      </c>
      <c r="G18" s="74">
        <v>0.33</v>
      </c>
      <c r="H18" s="10">
        <f t="shared" si="0"/>
        <v>0.495</v>
      </c>
      <c r="I18" s="40">
        <f>((B18*'Base Tables'!$D$13)+(C18*'Base Tables'!$D$14)+(D18*'Base Tables'!$D$15)+E18+F18)*G18</f>
        <v>39.6462</v>
      </c>
    </row>
    <row r="19" spans="1:9" ht="15" thickTop="1" x14ac:dyDescent="0.35">
      <c r="A19" s="14" t="s">
        <v>50</v>
      </c>
      <c r="B19" s="31">
        <f>SUM(B4:B18)</f>
        <v>20</v>
      </c>
      <c r="C19" s="31">
        <f>SUM(C4:C18)</f>
        <v>115.5</v>
      </c>
      <c r="D19" s="31">
        <f>SUM(D4:D18)</f>
        <v>22.5</v>
      </c>
      <c r="E19" s="31">
        <f>SUM(E4:E18)</f>
        <v>0</v>
      </c>
      <c r="F19" s="31">
        <f>SUM(F4:F18)</f>
        <v>150</v>
      </c>
      <c r="G19" s="42">
        <f>1/3</f>
        <v>0.33333333333333331</v>
      </c>
      <c r="H19" s="31">
        <f>SUM(H4:H18)</f>
        <v>52.140000000000008</v>
      </c>
      <c r="I19" s="94">
        <f>SUM(I4:I18)</f>
        <v>3823.7595000000001</v>
      </c>
    </row>
  </sheetData>
  <mergeCells count="3">
    <mergeCell ref="A2:A3"/>
    <mergeCell ref="B2:F2"/>
    <mergeCell ref="G2:I2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59999389629810485"/>
  </sheetPr>
  <dimension ref="A1:I17"/>
  <sheetViews>
    <sheetView topLeftCell="A8" workbookViewId="0">
      <selection activeCell="A8" sqref="A8"/>
    </sheetView>
  </sheetViews>
  <sheetFormatPr defaultRowHeight="14.5" x14ac:dyDescent="0.35"/>
  <cols>
    <col min="1" max="1" width="39.453125" customWidth="1"/>
    <col min="9" max="9" width="9.54296875" bestFit="1" customWidth="1"/>
  </cols>
  <sheetData>
    <row r="1" spans="1:9" x14ac:dyDescent="0.35">
      <c r="A1" s="3" t="s">
        <v>114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29</v>
      </c>
      <c r="C3" s="24" t="s">
        <v>30</v>
      </c>
      <c r="D3" s="24" t="s">
        <v>31</v>
      </c>
      <c r="E3" s="24" t="s">
        <v>32</v>
      </c>
      <c r="F3" s="32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92" t="s">
        <v>89</v>
      </c>
      <c r="B4" s="5"/>
      <c r="C4" s="9"/>
      <c r="D4" s="9"/>
      <c r="E4" s="9"/>
      <c r="F4" s="67"/>
      <c r="G4" s="5"/>
      <c r="H4" s="9"/>
      <c r="I4" s="93"/>
    </row>
    <row r="5" spans="1:9" ht="29" x14ac:dyDescent="0.35">
      <c r="A5" s="68" t="s">
        <v>90</v>
      </c>
      <c r="B5" s="25">
        <v>2</v>
      </c>
      <c r="C5" s="26">
        <v>16</v>
      </c>
      <c r="D5" s="6"/>
      <c r="E5" s="6"/>
      <c r="F5" s="13"/>
      <c r="G5" s="12">
        <v>0.33</v>
      </c>
      <c r="H5" s="6">
        <f t="shared" ref="H5:H16" si="0">(SUM(B5:D5))*G5</f>
        <v>5.94</v>
      </c>
      <c r="I5" s="39">
        <f>((B5*'Base Tables'!$D$13)+(C5*'Base Tables'!$D$14)+(D5*'Base Tables'!$D$15)+E5+F5)*G5</f>
        <v>454.75319999999999</v>
      </c>
    </row>
    <row r="6" spans="1:9" x14ac:dyDescent="0.35">
      <c r="A6" s="68" t="s">
        <v>91</v>
      </c>
      <c r="B6" s="25"/>
      <c r="C6" s="26">
        <v>3</v>
      </c>
      <c r="D6" s="6"/>
      <c r="E6" s="6"/>
      <c r="F6" s="27">
        <v>50</v>
      </c>
      <c r="G6" s="12">
        <v>0.33</v>
      </c>
      <c r="H6" s="6">
        <f t="shared" si="0"/>
        <v>0.99</v>
      </c>
      <c r="I6" s="39">
        <f>((B6*'Base Tables'!$D$13)+(C6*'Base Tables'!$D$14)+(D6*'Base Tables'!$D$15)+E6+F6)*G6</f>
        <v>92.036999999999992</v>
      </c>
    </row>
    <row r="7" spans="1:9" x14ac:dyDescent="0.35">
      <c r="A7" s="90" t="s">
        <v>92</v>
      </c>
      <c r="B7" s="25"/>
      <c r="C7" s="26"/>
      <c r="D7" s="6"/>
      <c r="E7" s="6"/>
      <c r="F7" s="13"/>
      <c r="G7" s="12"/>
      <c r="H7" s="6"/>
      <c r="I7" s="39"/>
    </row>
    <row r="8" spans="1:9" ht="43.5" x14ac:dyDescent="0.35">
      <c r="A8" s="68" t="s">
        <v>107</v>
      </c>
      <c r="B8" s="25">
        <v>1</v>
      </c>
      <c r="C8" s="26">
        <v>6</v>
      </c>
      <c r="D8" s="6"/>
      <c r="E8" s="6"/>
      <c r="F8" s="13"/>
      <c r="G8" s="12">
        <v>0.33</v>
      </c>
      <c r="H8" s="6">
        <f t="shared" si="0"/>
        <v>2.31</v>
      </c>
      <c r="I8" s="39">
        <f>((B8*'Base Tables'!$D$13)+(C8*'Base Tables'!$D$14)+(D8*'Base Tables'!$D$15)+E8+F8)*G8</f>
        <v>177.01859999999999</v>
      </c>
    </row>
    <row r="9" spans="1:9" ht="58" x14ac:dyDescent="0.35">
      <c r="A9" s="68" t="s">
        <v>115</v>
      </c>
      <c r="B9" s="25">
        <v>1</v>
      </c>
      <c r="C9" s="26">
        <v>3</v>
      </c>
      <c r="D9" s="6"/>
      <c r="E9" s="6"/>
      <c r="F9" s="13"/>
      <c r="G9" s="12">
        <v>0.33</v>
      </c>
      <c r="H9" s="6">
        <f t="shared" si="0"/>
        <v>1.32</v>
      </c>
      <c r="I9" s="39">
        <f>((B9*'Base Tables'!$D$13)+(C9*'Base Tables'!$D$14)+(D9*'Base Tables'!$D$15)+E9+F9)*G9</f>
        <v>101.4816</v>
      </c>
    </row>
    <row r="10" spans="1:9" ht="29" x14ac:dyDescent="0.35">
      <c r="A10" s="68" t="s">
        <v>116</v>
      </c>
      <c r="B10" s="25">
        <v>1</v>
      </c>
      <c r="C10" s="26">
        <v>3</v>
      </c>
      <c r="D10" s="6"/>
      <c r="E10" s="6"/>
      <c r="F10" s="13"/>
      <c r="G10" s="12">
        <v>0.33</v>
      </c>
      <c r="H10" s="6">
        <f t="shared" si="0"/>
        <v>1.32</v>
      </c>
      <c r="I10" s="39">
        <f>((B10*'Base Tables'!$D$13)+(C10*'Base Tables'!$D$14)+(D10*'Base Tables'!$D$15)+E10+F10)*G10</f>
        <v>101.4816</v>
      </c>
    </row>
    <row r="11" spans="1:9" ht="29" x14ac:dyDescent="0.35">
      <c r="A11" s="68" t="s">
        <v>117</v>
      </c>
      <c r="B11" s="25">
        <v>1</v>
      </c>
      <c r="C11" s="26">
        <v>2</v>
      </c>
      <c r="D11" s="6"/>
      <c r="E11" s="6"/>
      <c r="F11" s="13"/>
      <c r="G11" s="12">
        <v>0.33</v>
      </c>
      <c r="H11" s="6">
        <f t="shared" si="0"/>
        <v>0.99</v>
      </c>
      <c r="I11" s="39">
        <f>((B11*'Base Tables'!$D$13)+(C11*'Base Tables'!$D$14)+(D11*'Base Tables'!$D$15)+E11+F11)*G11</f>
        <v>76.302599999999998</v>
      </c>
    </row>
    <row r="12" spans="1:9" ht="29" x14ac:dyDescent="0.35">
      <c r="A12" s="90" t="s">
        <v>100</v>
      </c>
      <c r="B12" s="25">
        <v>2</v>
      </c>
      <c r="C12" s="26">
        <v>35</v>
      </c>
      <c r="D12" s="26">
        <v>10</v>
      </c>
      <c r="E12" s="6"/>
      <c r="F12" s="27">
        <v>40</v>
      </c>
      <c r="G12" s="12">
        <v>0.33</v>
      </c>
      <c r="H12" s="6">
        <f t="shared" si="0"/>
        <v>15.510000000000002</v>
      </c>
      <c r="I12" s="39">
        <f>((B12*'Base Tables'!$D$13)+(C12*'Base Tables'!$D$14)+(D12*'Base Tables'!$D$15)+E12+F12)*G12</f>
        <v>1100.6622</v>
      </c>
    </row>
    <row r="13" spans="1:9" x14ac:dyDescent="0.35">
      <c r="A13" s="90" t="s">
        <v>101</v>
      </c>
      <c r="B13" s="25">
        <v>10</v>
      </c>
      <c r="C13" s="26">
        <v>32</v>
      </c>
      <c r="D13" s="26">
        <v>8</v>
      </c>
      <c r="E13" s="6"/>
      <c r="F13" s="27">
        <v>10</v>
      </c>
      <c r="G13" s="12">
        <v>0.33</v>
      </c>
      <c r="H13" s="6">
        <f t="shared" si="0"/>
        <v>16.5</v>
      </c>
      <c r="I13" s="39">
        <f>((B13*'Base Tables'!$D$13)+(C13*'Base Tables'!$D$14)+(D13*'Base Tables'!$D$15)+E13+F13)*G13</f>
        <v>1191.9204000000002</v>
      </c>
    </row>
    <row r="14" spans="1:9" ht="29" x14ac:dyDescent="0.35">
      <c r="A14" s="90" t="s">
        <v>102</v>
      </c>
      <c r="B14" s="25">
        <v>1</v>
      </c>
      <c r="C14" s="26">
        <v>3</v>
      </c>
      <c r="D14" s="26">
        <v>3</v>
      </c>
      <c r="E14" s="6"/>
      <c r="F14" s="27"/>
      <c r="G14" s="12">
        <v>0.33</v>
      </c>
      <c r="H14" s="6">
        <f t="shared" si="0"/>
        <v>2.31</v>
      </c>
      <c r="I14" s="39">
        <f>((B14*'Base Tables'!$D$13)+(C14*'Base Tables'!$D$14)+(D14*'Base Tables'!$D$15)+E14+F14)*G14</f>
        <v>147.774</v>
      </c>
    </row>
    <row r="15" spans="1:9" ht="29" x14ac:dyDescent="0.35">
      <c r="A15" s="90" t="s">
        <v>103</v>
      </c>
      <c r="B15" s="12"/>
      <c r="C15" s="26"/>
      <c r="D15" s="6"/>
      <c r="E15" s="6"/>
      <c r="F15" s="13"/>
      <c r="G15" s="12">
        <v>0.33</v>
      </c>
      <c r="H15" s="6">
        <f t="shared" si="0"/>
        <v>0</v>
      </c>
      <c r="I15" s="39">
        <f>((B15*'Base Tables'!$D$13)+(C15*'Base Tables'!$D$14)+(D15*'Base Tables'!$D$15)+E15+F15)*G15</f>
        <v>0</v>
      </c>
    </row>
    <row r="16" spans="1:9" ht="15" thickBot="1" x14ac:dyDescent="0.4">
      <c r="A16" s="91" t="s">
        <v>104</v>
      </c>
      <c r="B16" s="22"/>
      <c r="C16" s="29"/>
      <c r="D16" s="29">
        <v>1.5</v>
      </c>
      <c r="E16" s="10"/>
      <c r="F16" s="30">
        <v>50</v>
      </c>
      <c r="G16" s="22">
        <v>0.33</v>
      </c>
      <c r="H16" s="10">
        <f t="shared" si="0"/>
        <v>0.495</v>
      </c>
      <c r="I16" s="40">
        <f>((B16*'Base Tables'!$D$13)+(C16*'Base Tables'!$D$14)+(D16*'Base Tables'!$D$15)+E16+F16)*G16</f>
        <v>39.6462</v>
      </c>
    </row>
    <row r="17" spans="1:9" ht="15" thickTop="1" x14ac:dyDescent="0.35">
      <c r="A17" s="75" t="s">
        <v>50</v>
      </c>
      <c r="B17" s="20">
        <f>SUM(B4:B16)</f>
        <v>19</v>
      </c>
      <c r="C17" s="9">
        <f>SUM(C4:C16)</f>
        <v>103</v>
      </c>
      <c r="D17" s="37">
        <f>SUM(D4:D16)</f>
        <v>22.5</v>
      </c>
      <c r="E17" s="9">
        <f>SUM(E4:E16)</f>
        <v>0</v>
      </c>
      <c r="F17" s="72">
        <f>SUM(F4:F16)</f>
        <v>150</v>
      </c>
      <c r="G17" s="81">
        <f>1/3</f>
        <v>0.33333333333333331</v>
      </c>
      <c r="H17" s="9">
        <f>SUM(H4:H16)</f>
        <v>47.685000000000002</v>
      </c>
      <c r="I17" s="38">
        <f>SUM(I4:I16)</f>
        <v>3483.0773999999997</v>
      </c>
    </row>
  </sheetData>
  <mergeCells count="3">
    <mergeCell ref="A2:A3"/>
    <mergeCell ref="B2:F2"/>
    <mergeCell ref="G2:I2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59999389629810485"/>
  </sheetPr>
  <dimension ref="A1:I20"/>
  <sheetViews>
    <sheetView zoomScaleNormal="100" workbookViewId="0">
      <selection activeCell="G21" sqref="G21"/>
    </sheetView>
  </sheetViews>
  <sheetFormatPr defaultRowHeight="14.5" x14ac:dyDescent="0.35"/>
  <cols>
    <col min="1" max="1" width="39.453125" customWidth="1"/>
    <col min="9" max="9" width="10.54296875" bestFit="1" customWidth="1"/>
  </cols>
  <sheetData>
    <row r="1" spans="1:9" x14ac:dyDescent="0.35">
      <c r="A1" s="3" t="s">
        <v>105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61</v>
      </c>
      <c r="C3" s="24" t="s">
        <v>62</v>
      </c>
      <c r="D3" s="24" t="s">
        <v>63</v>
      </c>
      <c r="E3" s="24" t="s">
        <v>32</v>
      </c>
      <c r="F3" s="73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92" t="s">
        <v>89</v>
      </c>
      <c r="B4" s="5"/>
      <c r="C4" s="9"/>
      <c r="D4" s="9"/>
      <c r="E4" s="9"/>
      <c r="F4" s="17"/>
      <c r="G4" s="5"/>
      <c r="H4" s="9"/>
      <c r="I4" s="93"/>
    </row>
    <row r="5" spans="1:9" ht="29" x14ac:dyDescent="0.35">
      <c r="A5" s="68" t="s">
        <v>90</v>
      </c>
      <c r="B5" s="12"/>
      <c r="C5" s="6"/>
      <c r="D5" s="6"/>
      <c r="E5" s="6"/>
      <c r="F5" s="13"/>
      <c r="G5" s="25">
        <v>1</v>
      </c>
      <c r="H5" s="6">
        <f t="shared" ref="H5:H19" si="0">(SUM(B5:D5))*G5</f>
        <v>0</v>
      </c>
      <c r="I5" s="39">
        <f>((B5*'Base Tables'!$D$16)+(C5*'Base Tables'!$D$17)+(D5*'Base Tables'!$D$18)+E5+F5)*G5</f>
        <v>0</v>
      </c>
    </row>
    <row r="6" spans="1:9" x14ac:dyDescent="0.35">
      <c r="A6" s="68" t="s">
        <v>91</v>
      </c>
      <c r="B6" s="12"/>
      <c r="C6" s="6">
        <v>2</v>
      </c>
      <c r="D6" s="6"/>
      <c r="E6" s="6"/>
      <c r="F6" s="13"/>
      <c r="G6" s="25">
        <v>1</v>
      </c>
      <c r="H6" s="6">
        <f t="shared" si="0"/>
        <v>2</v>
      </c>
      <c r="I6" s="84">
        <f>((B6*'Base Tables'!$D$16)+(C6*'Base Tables'!$D$17)+(D6*'Base Tables'!$D$18)+E6+F6)*G6</f>
        <v>157.56153846153848</v>
      </c>
    </row>
    <row r="7" spans="1:9" x14ac:dyDescent="0.35">
      <c r="A7" s="90" t="s">
        <v>92</v>
      </c>
      <c r="B7" s="12"/>
      <c r="C7" s="6"/>
      <c r="D7" s="6"/>
      <c r="E7" s="6"/>
      <c r="F7" s="13"/>
      <c r="G7" s="12"/>
      <c r="H7" s="6"/>
      <c r="I7" s="7"/>
    </row>
    <row r="8" spans="1:9" ht="29" x14ac:dyDescent="0.35">
      <c r="A8" s="68" t="s">
        <v>93</v>
      </c>
      <c r="B8" s="12"/>
      <c r="C8" s="6"/>
      <c r="D8" s="6"/>
      <c r="E8" s="6"/>
      <c r="F8" s="13"/>
      <c r="G8" s="25">
        <v>1</v>
      </c>
      <c r="H8" s="6">
        <f t="shared" si="0"/>
        <v>0</v>
      </c>
      <c r="I8" s="39">
        <f>((B8*'Base Tables'!$D$16)+(C8*'Base Tables'!$D$17)+(D8*'Base Tables'!$D$18)+E8+F8)*G8</f>
        <v>0</v>
      </c>
    </row>
    <row r="9" spans="1:9" x14ac:dyDescent="0.35">
      <c r="A9" s="68" t="s">
        <v>94</v>
      </c>
      <c r="B9" s="12"/>
      <c r="C9" s="6"/>
      <c r="D9" s="6"/>
      <c r="E9" s="6"/>
      <c r="F9" s="13"/>
      <c r="G9" s="25">
        <v>1</v>
      </c>
      <c r="H9" s="6">
        <f t="shared" si="0"/>
        <v>0</v>
      </c>
      <c r="I9" s="39">
        <f>((B9*'Base Tables'!$D$16)+(C9*'Base Tables'!$D$17)+(D9*'Base Tables'!$D$18)+E9+F9)*G9</f>
        <v>0</v>
      </c>
    </row>
    <row r="10" spans="1:9" x14ac:dyDescent="0.35">
      <c r="A10" s="68" t="s">
        <v>95</v>
      </c>
      <c r="B10" s="12"/>
      <c r="C10" s="6"/>
      <c r="D10" s="6"/>
      <c r="E10" s="6"/>
      <c r="F10" s="13"/>
      <c r="G10" s="25">
        <v>1</v>
      </c>
      <c r="H10" s="6">
        <f t="shared" si="0"/>
        <v>0</v>
      </c>
      <c r="I10" s="39">
        <f>((B10*'Base Tables'!$D$16)+(C10*'Base Tables'!$D$17)+(D10*'Base Tables'!$D$18)+E10+F10)*G10</f>
        <v>0</v>
      </c>
    </row>
    <row r="11" spans="1:9" ht="29" x14ac:dyDescent="0.35">
      <c r="A11" s="68" t="s">
        <v>96</v>
      </c>
      <c r="B11" s="12"/>
      <c r="C11" s="6"/>
      <c r="D11" s="6"/>
      <c r="E11" s="6"/>
      <c r="F11" s="13"/>
      <c r="G11" s="25">
        <v>1</v>
      </c>
      <c r="H11" s="6">
        <f t="shared" si="0"/>
        <v>0</v>
      </c>
      <c r="I11" s="39">
        <f>((B11*'Base Tables'!$D$16)+(C11*'Base Tables'!$D$17)+(D11*'Base Tables'!$D$18)+E11+F11)*G11</f>
        <v>0</v>
      </c>
    </row>
    <row r="12" spans="1:9" ht="29" x14ac:dyDescent="0.35">
      <c r="A12" s="68" t="s">
        <v>97</v>
      </c>
      <c r="B12" s="12"/>
      <c r="C12" s="6"/>
      <c r="D12" s="6"/>
      <c r="E12" s="6"/>
      <c r="F12" s="13"/>
      <c r="G12" s="25">
        <v>1</v>
      </c>
      <c r="H12" s="6">
        <f t="shared" si="0"/>
        <v>0</v>
      </c>
      <c r="I12" s="39">
        <f>((B12*'Base Tables'!$D$16)+(C12*'Base Tables'!$D$17)+(D12*'Base Tables'!$D$18)+E12+F12)*G12</f>
        <v>0</v>
      </c>
    </row>
    <row r="13" spans="1:9" ht="29" x14ac:dyDescent="0.35">
      <c r="A13" s="68" t="s">
        <v>98</v>
      </c>
      <c r="B13" s="12"/>
      <c r="C13" s="6"/>
      <c r="D13" s="6"/>
      <c r="E13" s="6"/>
      <c r="F13" s="13"/>
      <c r="G13" s="25">
        <v>1</v>
      </c>
      <c r="H13" s="6">
        <f t="shared" si="0"/>
        <v>0</v>
      </c>
      <c r="I13" s="39">
        <f>((B13*'Base Tables'!$D$16)+(C13*'Base Tables'!$D$17)+(D13*'Base Tables'!$D$18)+E13+F13)*G13</f>
        <v>0</v>
      </c>
    </row>
    <row r="14" spans="1:9" x14ac:dyDescent="0.35">
      <c r="A14" s="68" t="s">
        <v>99</v>
      </c>
      <c r="B14" s="12"/>
      <c r="C14" s="6"/>
      <c r="D14" s="6"/>
      <c r="E14" s="6"/>
      <c r="F14" s="13"/>
      <c r="G14" s="25">
        <v>1</v>
      </c>
      <c r="H14" s="6">
        <f t="shared" si="0"/>
        <v>0</v>
      </c>
      <c r="I14" s="39">
        <f>((B14*'Base Tables'!$D$16)+(C14*'Base Tables'!$D$17)+(D14*'Base Tables'!$D$18)+E14+F14)*G14</f>
        <v>0</v>
      </c>
    </row>
    <row r="15" spans="1:9" ht="29" x14ac:dyDescent="0.35">
      <c r="A15" s="90" t="s">
        <v>100</v>
      </c>
      <c r="B15" s="12"/>
      <c r="C15" s="6"/>
      <c r="D15" s="6"/>
      <c r="E15" s="6"/>
      <c r="F15" s="13"/>
      <c r="G15" s="25">
        <v>1</v>
      </c>
      <c r="H15" s="6">
        <f t="shared" si="0"/>
        <v>0</v>
      </c>
      <c r="I15" s="39">
        <f>((B15*'Base Tables'!$D$16)+(C15*'Base Tables'!$D$17)+(D15*'Base Tables'!$D$18)+E15+F15)*G15</f>
        <v>0</v>
      </c>
    </row>
    <row r="16" spans="1:9" x14ac:dyDescent="0.35">
      <c r="A16" s="90" t="s">
        <v>101</v>
      </c>
      <c r="B16" s="12">
        <v>8</v>
      </c>
      <c r="C16" s="6">
        <v>48</v>
      </c>
      <c r="D16" s="6"/>
      <c r="E16" s="6"/>
      <c r="F16" s="13"/>
      <c r="G16" s="25">
        <v>1</v>
      </c>
      <c r="H16" s="6">
        <f t="shared" si="0"/>
        <v>56</v>
      </c>
      <c r="I16" s="39">
        <f>((B16*'Base Tables'!$D$16)+(C16*'Base Tables'!$D$17)+(D16*'Base Tables'!$D$18)+E16+F16)*G16</f>
        <v>4667.0953846153852</v>
      </c>
    </row>
    <row r="17" spans="1:9" ht="29" x14ac:dyDescent="0.35">
      <c r="A17" s="90" t="s">
        <v>102</v>
      </c>
      <c r="B17" s="12">
        <v>1.5</v>
      </c>
      <c r="C17" s="6"/>
      <c r="D17" s="6">
        <v>1.5</v>
      </c>
      <c r="E17" s="6"/>
      <c r="F17" s="13">
        <v>10</v>
      </c>
      <c r="G17" s="25">
        <v>1</v>
      </c>
      <c r="H17" s="6">
        <f t="shared" si="0"/>
        <v>3</v>
      </c>
      <c r="I17" s="39">
        <f>((B17*'Base Tables'!$D$16)+(C17*'Base Tables'!$D$17)+(D17*'Base Tables'!$D$18)+E17+F17)*G17</f>
        <v>257.54153846153844</v>
      </c>
    </row>
    <row r="18" spans="1:9" ht="29" x14ac:dyDescent="0.35">
      <c r="A18" s="90" t="s">
        <v>103</v>
      </c>
      <c r="B18" s="12">
        <v>1</v>
      </c>
      <c r="C18" s="6">
        <v>4</v>
      </c>
      <c r="D18" s="6">
        <v>2</v>
      </c>
      <c r="E18" s="6"/>
      <c r="F18" s="13"/>
      <c r="G18" s="25">
        <v>1</v>
      </c>
      <c r="H18" s="6">
        <f t="shared" si="0"/>
        <v>7</v>
      </c>
      <c r="I18" s="39">
        <f>((B18*'Base Tables'!$D$16)+(C18*'Base Tables'!$D$17)+(D18*'Base Tables'!$D$18)+E18+F18)*G18</f>
        <v>534.47615384615381</v>
      </c>
    </row>
    <row r="19" spans="1:9" ht="15" thickBot="1" x14ac:dyDescent="0.4">
      <c r="A19" s="91" t="s">
        <v>104</v>
      </c>
      <c r="B19" s="11"/>
      <c r="C19" s="10"/>
      <c r="D19" s="10">
        <v>1.5</v>
      </c>
      <c r="E19" s="10"/>
      <c r="F19" s="16">
        <v>50</v>
      </c>
      <c r="G19" s="28">
        <v>1</v>
      </c>
      <c r="H19" s="10">
        <f t="shared" si="0"/>
        <v>1.5</v>
      </c>
      <c r="I19" s="40">
        <f>((B19*'Base Tables'!$D$16)+(C19*'Base Tables'!$D$17)+(D19*'Base Tables'!$D$18)+E19+F19)*G19</f>
        <v>131.4880769230769</v>
      </c>
    </row>
    <row r="20" spans="1:9" ht="15" thickTop="1" x14ac:dyDescent="0.35">
      <c r="A20" s="14" t="s">
        <v>50</v>
      </c>
      <c r="B20" s="5">
        <f>SUM(B4:B19)</f>
        <v>10.5</v>
      </c>
      <c r="C20" s="9">
        <f>SUM(C4:C19)</f>
        <v>54</v>
      </c>
      <c r="D20" s="9">
        <f>SUM(D4:D19)</f>
        <v>5</v>
      </c>
      <c r="E20" s="9">
        <f>SUM(E4:E19)</f>
        <v>0</v>
      </c>
      <c r="F20" s="17">
        <f>SUM(F4:F19)</f>
        <v>60</v>
      </c>
      <c r="G20" s="31">
        <f>3/3</f>
        <v>1</v>
      </c>
      <c r="H20" s="9">
        <f>SUM(H4:H19)</f>
        <v>69.5</v>
      </c>
      <c r="I20" s="38">
        <f>SUM(I4:I19)</f>
        <v>5748.1626923076919</v>
      </c>
    </row>
  </sheetData>
  <mergeCells count="3">
    <mergeCell ref="B2:F2"/>
    <mergeCell ref="G2:I2"/>
    <mergeCell ref="A2:A3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59999389629810485"/>
  </sheetPr>
  <dimension ref="A1:I19"/>
  <sheetViews>
    <sheetView workbookViewId="0">
      <selection activeCell="G19" sqref="G19"/>
    </sheetView>
  </sheetViews>
  <sheetFormatPr defaultRowHeight="14.5" x14ac:dyDescent="0.35"/>
  <cols>
    <col min="1" max="1" width="39.453125" customWidth="1"/>
    <col min="9" max="9" width="9.453125" customWidth="1"/>
  </cols>
  <sheetData>
    <row r="1" spans="1:9" x14ac:dyDescent="0.35">
      <c r="A1" s="3" t="s">
        <v>113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61</v>
      </c>
      <c r="C3" s="24" t="s">
        <v>62</v>
      </c>
      <c r="D3" s="24" t="s">
        <v>63</v>
      </c>
      <c r="E3" s="24" t="s">
        <v>32</v>
      </c>
      <c r="F3" s="73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92" t="s">
        <v>89</v>
      </c>
      <c r="B4" s="5"/>
      <c r="C4" s="9"/>
      <c r="D4" s="9"/>
      <c r="E4" s="9"/>
      <c r="F4" s="67"/>
      <c r="G4" s="5"/>
      <c r="H4" s="9"/>
      <c r="I4" s="93"/>
    </row>
    <row r="5" spans="1:9" ht="29" x14ac:dyDescent="0.35">
      <c r="A5" s="68" t="s">
        <v>90</v>
      </c>
      <c r="B5" s="25">
        <v>1</v>
      </c>
      <c r="C5" s="26">
        <v>2</v>
      </c>
      <c r="D5" s="6"/>
      <c r="E5" s="6"/>
      <c r="F5" s="13"/>
      <c r="G5" s="12">
        <v>0.33</v>
      </c>
      <c r="H5" s="6">
        <f t="shared" ref="H5:H18" si="0">(SUM(B5:D5))*G5</f>
        <v>0.99</v>
      </c>
      <c r="I5" s="39">
        <f>((B5*'Base Tables'!$D$16)+(C5*'Base Tables'!$D$17)+(D5*'Base Tables'!$D$18)+E5+F5)*G5</f>
        <v>88.527069230769229</v>
      </c>
    </row>
    <row r="6" spans="1:9" x14ac:dyDescent="0.35">
      <c r="A6" s="68" t="s">
        <v>91</v>
      </c>
      <c r="B6" s="12"/>
      <c r="C6" s="26">
        <v>6</v>
      </c>
      <c r="D6" s="6"/>
      <c r="E6" s="6"/>
      <c r="F6" s="27"/>
      <c r="G6" s="12">
        <v>0.33</v>
      </c>
      <c r="H6" s="6">
        <f t="shared" si="0"/>
        <v>1.98</v>
      </c>
      <c r="I6" s="39">
        <f>((B6*'Base Tables'!$D$16)+(C6*'Base Tables'!$D$17)+(D6*'Base Tables'!$D$18)+E6+F6)*G6</f>
        <v>155.98592307692309</v>
      </c>
    </row>
    <row r="7" spans="1:9" x14ac:dyDescent="0.35">
      <c r="A7" s="90" t="s">
        <v>92</v>
      </c>
      <c r="B7" s="12"/>
      <c r="C7" s="26"/>
      <c r="D7" s="6"/>
      <c r="E7" s="6"/>
      <c r="F7" s="13"/>
      <c r="G7" s="12"/>
      <c r="H7" s="6"/>
      <c r="I7" s="39"/>
    </row>
    <row r="8" spans="1:9" ht="43.5" x14ac:dyDescent="0.35">
      <c r="A8" s="68" t="s">
        <v>107</v>
      </c>
      <c r="B8" s="25">
        <v>1</v>
      </c>
      <c r="C8" s="26">
        <v>3</v>
      </c>
      <c r="D8" s="6"/>
      <c r="E8" s="6"/>
      <c r="F8" s="13"/>
      <c r="G8" s="12">
        <v>0.33</v>
      </c>
      <c r="H8" s="6">
        <f t="shared" si="0"/>
        <v>1.32</v>
      </c>
      <c r="I8" s="39">
        <f>((B8*'Base Tables'!$D$16)+(C8*'Base Tables'!$D$17)+(D8*'Base Tables'!$D$18)+E8+F8)*G8</f>
        <v>114.52472307692308</v>
      </c>
    </row>
    <row r="9" spans="1:9" ht="29" x14ac:dyDescent="0.35">
      <c r="A9" s="68" t="s">
        <v>108</v>
      </c>
      <c r="B9" s="25">
        <v>1</v>
      </c>
      <c r="C9" s="26">
        <v>2</v>
      </c>
      <c r="D9" s="6"/>
      <c r="E9" s="6"/>
      <c r="F9" s="13"/>
      <c r="G9" s="12">
        <v>0.33</v>
      </c>
      <c r="H9" s="6">
        <f t="shared" si="0"/>
        <v>0.99</v>
      </c>
      <c r="I9" s="39">
        <f>((B9*'Base Tables'!$D$16)+(C9*'Base Tables'!$D$17)+(D9*'Base Tables'!$D$18)+E9+F9)*G9</f>
        <v>88.527069230769229</v>
      </c>
    </row>
    <row r="10" spans="1:9" x14ac:dyDescent="0.35">
      <c r="A10" s="68" t="s">
        <v>109</v>
      </c>
      <c r="B10" s="25">
        <v>1</v>
      </c>
      <c r="C10" s="26">
        <v>3</v>
      </c>
      <c r="D10" s="6"/>
      <c r="E10" s="6"/>
      <c r="F10" s="13"/>
      <c r="G10" s="12">
        <v>0.33</v>
      </c>
      <c r="H10" s="6">
        <f t="shared" si="0"/>
        <v>1.32</v>
      </c>
      <c r="I10" s="39">
        <f>((B10*'Base Tables'!$D$16)+(C10*'Base Tables'!$D$17)+(D10*'Base Tables'!$D$18)+E10+F10)*G10</f>
        <v>114.52472307692308</v>
      </c>
    </row>
    <row r="11" spans="1:9" ht="29" x14ac:dyDescent="0.35">
      <c r="A11" s="68" t="s">
        <v>110</v>
      </c>
      <c r="B11" s="25">
        <v>1</v>
      </c>
      <c r="C11" s="26">
        <v>2</v>
      </c>
      <c r="D11" s="6"/>
      <c r="E11" s="6"/>
      <c r="F11" s="13"/>
      <c r="G11" s="12">
        <v>0.33</v>
      </c>
      <c r="H11" s="6">
        <f t="shared" si="0"/>
        <v>0.99</v>
      </c>
      <c r="I11" s="39">
        <f>((B11*'Base Tables'!$D$16)+(C11*'Base Tables'!$D$17)+(D11*'Base Tables'!$D$18)+E11+F11)*G11</f>
        <v>88.527069230769229</v>
      </c>
    </row>
    <row r="12" spans="1:9" ht="29" x14ac:dyDescent="0.35">
      <c r="A12" s="68" t="s">
        <v>111</v>
      </c>
      <c r="B12" s="25">
        <v>1</v>
      </c>
      <c r="C12" s="26">
        <v>2</v>
      </c>
      <c r="D12" s="6"/>
      <c r="E12" s="6"/>
      <c r="F12" s="13"/>
      <c r="G12" s="12">
        <v>0.33</v>
      </c>
      <c r="H12" s="6">
        <f t="shared" si="0"/>
        <v>0.99</v>
      </c>
      <c r="I12" s="39">
        <f>((B12*'Base Tables'!$D$16)+(C12*'Base Tables'!$D$17)+(D12*'Base Tables'!$D$18)+E12+F12)*G12</f>
        <v>88.527069230769229</v>
      </c>
    </row>
    <row r="13" spans="1:9" ht="29" x14ac:dyDescent="0.35">
      <c r="A13" s="68" t="s">
        <v>112</v>
      </c>
      <c r="B13" s="25">
        <v>1</v>
      </c>
      <c r="C13" s="26">
        <v>2</v>
      </c>
      <c r="D13" s="6"/>
      <c r="E13" s="6"/>
      <c r="F13" s="13"/>
      <c r="G13" s="12">
        <v>0.33</v>
      </c>
      <c r="H13" s="6">
        <f t="shared" si="0"/>
        <v>0.99</v>
      </c>
      <c r="I13" s="39">
        <f>((B13*'Base Tables'!$D$16)+(C13*'Base Tables'!$D$17)+(D13*'Base Tables'!$D$18)+E13+F13)*G13</f>
        <v>88.527069230769229</v>
      </c>
    </row>
    <row r="14" spans="1:9" ht="29" x14ac:dyDescent="0.35">
      <c r="A14" s="90" t="s">
        <v>100</v>
      </c>
      <c r="B14" s="25"/>
      <c r="C14" s="26"/>
      <c r="D14" s="6"/>
      <c r="E14" s="6"/>
      <c r="F14" s="27"/>
      <c r="G14" s="12">
        <v>0.33</v>
      </c>
      <c r="H14" s="6">
        <f t="shared" si="0"/>
        <v>0</v>
      </c>
      <c r="I14" s="39">
        <f>((B14*'Base Tables'!$D$16)+(C14*'Base Tables'!$D$17)+(D14*'Base Tables'!$D$18)+E14+F14)*G14</f>
        <v>0</v>
      </c>
    </row>
    <row r="15" spans="1:9" ht="18.75" customHeight="1" x14ac:dyDescent="0.35">
      <c r="A15" s="90" t="s">
        <v>101</v>
      </c>
      <c r="B15" s="25">
        <v>1</v>
      </c>
      <c r="C15" s="26">
        <v>4</v>
      </c>
      <c r="D15" s="26">
        <v>2</v>
      </c>
      <c r="E15" s="6"/>
      <c r="F15" s="13"/>
      <c r="G15" s="12">
        <v>0.33</v>
      </c>
      <c r="H15" s="6">
        <f t="shared" si="0"/>
        <v>2.31</v>
      </c>
      <c r="I15" s="39">
        <f>((B15*'Base Tables'!$D$16)+(C15*'Base Tables'!$D$17)+(D15*'Base Tables'!$D$18)+E15+F15)*G15</f>
        <v>176.37713076923077</v>
      </c>
    </row>
    <row r="16" spans="1:9" ht="29" x14ac:dyDescent="0.35">
      <c r="A16" s="90" t="s">
        <v>102</v>
      </c>
      <c r="B16" s="25"/>
      <c r="C16" s="26">
        <v>1</v>
      </c>
      <c r="D16" s="26"/>
      <c r="E16" s="6"/>
      <c r="F16" s="27">
        <v>10</v>
      </c>
      <c r="G16" s="12">
        <v>0.33</v>
      </c>
      <c r="H16" s="6">
        <f t="shared" si="0"/>
        <v>0.33</v>
      </c>
      <c r="I16" s="39">
        <f>((B16*'Base Tables'!$D$16)+(C16*'Base Tables'!$D$17)+(D16*'Base Tables'!$D$18)+E16+F16)*G16</f>
        <v>29.29765384615385</v>
      </c>
    </row>
    <row r="17" spans="1:9" ht="29" x14ac:dyDescent="0.35">
      <c r="A17" s="90" t="s">
        <v>103</v>
      </c>
      <c r="B17" s="25">
        <v>1</v>
      </c>
      <c r="C17" s="26">
        <v>4</v>
      </c>
      <c r="D17" s="26">
        <v>2</v>
      </c>
      <c r="E17" s="6"/>
      <c r="F17" s="13"/>
      <c r="G17" s="12">
        <v>0.33</v>
      </c>
      <c r="H17" s="6">
        <f t="shared" si="0"/>
        <v>2.31</v>
      </c>
      <c r="I17" s="39">
        <f>((B17*'Base Tables'!$D$16)+(C17*'Base Tables'!$D$17)+(D17*'Base Tables'!$D$18)+E17+F17)*G17</f>
        <v>176.37713076923077</v>
      </c>
    </row>
    <row r="18" spans="1:9" ht="15" thickBot="1" x14ac:dyDescent="0.4">
      <c r="A18" s="91" t="s">
        <v>104</v>
      </c>
      <c r="B18" s="11"/>
      <c r="C18" s="29"/>
      <c r="D18" s="29">
        <v>1.5</v>
      </c>
      <c r="E18" s="10"/>
      <c r="F18" s="30">
        <v>50</v>
      </c>
      <c r="G18" s="74">
        <v>0.33</v>
      </c>
      <c r="H18" s="10">
        <f t="shared" si="0"/>
        <v>0.495</v>
      </c>
      <c r="I18" s="40">
        <f>((B18*'Base Tables'!$D$16)+(C18*'Base Tables'!$D$17)+(D18*'Base Tables'!$D$18)+E18+F18)*G18</f>
        <v>43.391065384615381</v>
      </c>
    </row>
    <row r="19" spans="1:9" ht="15" thickTop="1" x14ac:dyDescent="0.35">
      <c r="A19" s="14" t="s">
        <v>50</v>
      </c>
      <c r="B19" s="31">
        <f>SUM(B4:B18)</f>
        <v>9</v>
      </c>
      <c r="C19" s="31">
        <f>SUM(C4:C18)</f>
        <v>31</v>
      </c>
      <c r="D19" s="31">
        <f>SUM(D4:D18)</f>
        <v>5.5</v>
      </c>
      <c r="E19" s="31">
        <f>SUM(E4:E18)</f>
        <v>0</v>
      </c>
      <c r="F19" s="31">
        <f>SUM(F4:F18)</f>
        <v>60</v>
      </c>
      <c r="G19" s="42">
        <f>1/3</f>
        <v>0.33333333333333331</v>
      </c>
      <c r="H19" s="31">
        <f>SUM(H4:H18)</f>
        <v>15.015000000000001</v>
      </c>
      <c r="I19" s="94">
        <f>SUM(I4:I18)</f>
        <v>1253.1136961538461</v>
      </c>
    </row>
  </sheetData>
  <mergeCells count="3">
    <mergeCell ref="A2:A3"/>
    <mergeCell ref="B2:F2"/>
    <mergeCell ref="G2:I2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59999389629810485"/>
  </sheetPr>
  <dimension ref="A1:I17"/>
  <sheetViews>
    <sheetView workbookViewId="0">
      <selection activeCell="A6" sqref="A6"/>
    </sheetView>
  </sheetViews>
  <sheetFormatPr defaultRowHeight="14.5" x14ac:dyDescent="0.35"/>
  <cols>
    <col min="1" max="1" width="39.453125" customWidth="1"/>
    <col min="7" max="7" width="9.54296875" bestFit="1" customWidth="1"/>
    <col min="9" max="9" width="9.54296875" bestFit="1" customWidth="1"/>
  </cols>
  <sheetData>
    <row r="1" spans="1:9" x14ac:dyDescent="0.35">
      <c r="A1" s="3" t="s">
        <v>118</v>
      </c>
    </row>
    <row r="2" spans="1:9" ht="15" thickBot="1" x14ac:dyDescent="0.4">
      <c r="A2" s="103" t="s">
        <v>26</v>
      </c>
      <c r="B2" s="105" t="s">
        <v>27</v>
      </c>
      <c r="C2" s="106"/>
      <c r="D2" s="106"/>
      <c r="E2" s="106"/>
      <c r="F2" s="107"/>
      <c r="G2" s="108" t="s">
        <v>28</v>
      </c>
      <c r="H2" s="109"/>
      <c r="I2" s="110"/>
    </row>
    <row r="3" spans="1:9" ht="44.5" thickTop="1" thickBot="1" x14ac:dyDescent="0.4">
      <c r="A3" s="104"/>
      <c r="B3" s="23" t="s">
        <v>61</v>
      </c>
      <c r="C3" s="24" t="s">
        <v>62</v>
      </c>
      <c r="D3" s="24" t="s">
        <v>63</v>
      </c>
      <c r="E3" s="24" t="s">
        <v>32</v>
      </c>
      <c r="F3" s="73" t="s">
        <v>33</v>
      </c>
      <c r="G3" s="33" t="s">
        <v>34</v>
      </c>
      <c r="H3" s="24" t="s">
        <v>35</v>
      </c>
      <c r="I3" s="34" t="s">
        <v>36</v>
      </c>
    </row>
    <row r="4" spans="1:9" ht="15" thickTop="1" x14ac:dyDescent="0.35">
      <c r="A4" s="92" t="s">
        <v>89</v>
      </c>
      <c r="B4" s="5"/>
      <c r="C4" s="9"/>
      <c r="D4" s="9"/>
      <c r="E4" s="9"/>
      <c r="F4" s="67"/>
      <c r="G4" s="5"/>
      <c r="H4" s="9"/>
      <c r="I4" s="93"/>
    </row>
    <row r="5" spans="1:9" ht="29" x14ac:dyDescent="0.35">
      <c r="A5" s="68" t="s">
        <v>90</v>
      </c>
      <c r="B5" s="25">
        <v>1</v>
      </c>
      <c r="C5" s="26">
        <v>2</v>
      </c>
      <c r="D5" s="6"/>
      <c r="E5" s="6"/>
      <c r="F5" s="13"/>
      <c r="G5" s="12">
        <v>0.33</v>
      </c>
      <c r="H5" s="6">
        <f t="shared" ref="H5:H16" si="0">(SUM(B5:D5))*G5</f>
        <v>0.99</v>
      </c>
      <c r="I5" s="39">
        <f>((B5*'Base Tables'!$D$16)+(C5*'Base Tables'!$D$17)+(D5*'Base Tables'!$D$18)+E5+F5)*G5</f>
        <v>88.527069230769229</v>
      </c>
    </row>
    <row r="6" spans="1:9" x14ac:dyDescent="0.35">
      <c r="A6" s="68" t="s">
        <v>91</v>
      </c>
      <c r="B6" s="25"/>
      <c r="C6" s="26"/>
      <c r="D6" s="6"/>
      <c r="E6" s="6"/>
      <c r="F6" s="27"/>
      <c r="G6" s="12">
        <v>0.33</v>
      </c>
      <c r="H6" s="6">
        <f t="shared" si="0"/>
        <v>0</v>
      </c>
      <c r="I6" s="39">
        <f>((B6*'Base Tables'!$D$16)+(C6*'Base Tables'!$D$17)+(D6*'Base Tables'!$D$18)+E6+F6)*G6</f>
        <v>0</v>
      </c>
    </row>
    <row r="7" spans="1:9" x14ac:dyDescent="0.35">
      <c r="A7" s="90" t="s">
        <v>92</v>
      </c>
      <c r="B7" s="25"/>
      <c r="C7" s="26"/>
      <c r="D7" s="6"/>
      <c r="E7" s="6"/>
      <c r="F7" s="13"/>
      <c r="G7" s="12"/>
      <c r="H7" s="6"/>
      <c r="I7" s="39"/>
    </row>
    <row r="8" spans="1:9" ht="43.5" x14ac:dyDescent="0.35">
      <c r="A8" s="68" t="s">
        <v>107</v>
      </c>
      <c r="B8" s="25">
        <v>1</v>
      </c>
      <c r="C8" s="26">
        <v>3</v>
      </c>
      <c r="D8" s="6"/>
      <c r="E8" s="6"/>
      <c r="F8" s="13"/>
      <c r="G8" s="12">
        <v>0.33</v>
      </c>
      <c r="H8" s="6">
        <f t="shared" si="0"/>
        <v>1.32</v>
      </c>
      <c r="I8" s="39">
        <f>((B8*'Base Tables'!$D$16)+(C8*'Base Tables'!$D$17)+(D8*'Base Tables'!$D$18)+E8+F8)*G8</f>
        <v>114.52472307692308</v>
      </c>
    </row>
    <row r="9" spans="1:9" ht="58" x14ac:dyDescent="0.35">
      <c r="A9" s="68" t="s">
        <v>115</v>
      </c>
      <c r="B9" s="25">
        <v>1</v>
      </c>
      <c r="C9" s="26">
        <v>2</v>
      </c>
      <c r="D9" s="6"/>
      <c r="E9" s="6"/>
      <c r="F9" s="13"/>
      <c r="G9" s="12">
        <v>0.33</v>
      </c>
      <c r="H9" s="6">
        <f t="shared" si="0"/>
        <v>0.99</v>
      </c>
      <c r="I9" s="39">
        <f>((B9*'Base Tables'!$D$16)+(C9*'Base Tables'!$D$17)+(D9*'Base Tables'!$D$18)+E9+F9)*G9</f>
        <v>88.527069230769229</v>
      </c>
    </row>
    <row r="10" spans="1:9" ht="29" x14ac:dyDescent="0.35">
      <c r="A10" s="68" t="s">
        <v>116</v>
      </c>
      <c r="B10" s="25">
        <v>1</v>
      </c>
      <c r="C10" s="26">
        <v>3</v>
      </c>
      <c r="D10" s="6"/>
      <c r="E10" s="6"/>
      <c r="F10" s="13"/>
      <c r="G10" s="12">
        <v>0.33</v>
      </c>
      <c r="H10" s="6">
        <f t="shared" si="0"/>
        <v>1.32</v>
      </c>
      <c r="I10" s="39">
        <f>((B10*'Base Tables'!$D$16)+(C10*'Base Tables'!$D$17)+(D10*'Base Tables'!$D$18)+E10+F10)*G10</f>
        <v>114.52472307692308</v>
      </c>
    </row>
    <row r="11" spans="1:9" ht="29" x14ac:dyDescent="0.35">
      <c r="A11" s="68" t="s">
        <v>117</v>
      </c>
      <c r="B11" s="25">
        <v>1</v>
      </c>
      <c r="C11" s="26">
        <v>2</v>
      </c>
      <c r="D11" s="6"/>
      <c r="E11" s="6"/>
      <c r="F11" s="13"/>
      <c r="G11" s="12">
        <v>0.33</v>
      </c>
      <c r="H11" s="6">
        <f t="shared" si="0"/>
        <v>0.99</v>
      </c>
      <c r="I11" s="39">
        <f>((B11*'Base Tables'!$D$16)+(C11*'Base Tables'!$D$17)+(D11*'Base Tables'!$D$18)+E11+F11)*G11</f>
        <v>88.527069230769229</v>
      </c>
    </row>
    <row r="12" spans="1:9" ht="29" x14ac:dyDescent="0.35">
      <c r="A12" s="90" t="s">
        <v>100</v>
      </c>
      <c r="B12" s="25"/>
      <c r="C12" s="26"/>
      <c r="D12" s="6"/>
      <c r="E12" s="6"/>
      <c r="F12" s="27"/>
      <c r="G12" s="12">
        <v>0.33</v>
      </c>
      <c r="H12" s="6">
        <f t="shared" si="0"/>
        <v>0</v>
      </c>
      <c r="I12" s="39">
        <f>((B12*'Base Tables'!$D$16)+(C12*'Base Tables'!$D$17)+(D12*'Base Tables'!$D$18)+E12+F12)*G12</f>
        <v>0</v>
      </c>
    </row>
    <row r="13" spans="1:9" ht="18" customHeight="1" x14ac:dyDescent="0.35">
      <c r="A13" s="90" t="s">
        <v>101</v>
      </c>
      <c r="B13" s="25">
        <v>1</v>
      </c>
      <c r="C13" s="26">
        <v>3</v>
      </c>
      <c r="D13" s="6"/>
      <c r="E13" s="6"/>
      <c r="F13" s="13"/>
      <c r="G13" s="12">
        <v>0.33</v>
      </c>
      <c r="H13" s="6">
        <f t="shared" si="0"/>
        <v>1.32</v>
      </c>
      <c r="I13" s="39">
        <f>((B13*'Base Tables'!$D$16)+(C13*'Base Tables'!$D$17)+(D13*'Base Tables'!$D$18)+E13+F13)*G13</f>
        <v>114.52472307692308</v>
      </c>
    </row>
    <row r="14" spans="1:9" ht="29" x14ac:dyDescent="0.35">
      <c r="A14" s="90" t="s">
        <v>102</v>
      </c>
      <c r="B14" s="25">
        <v>1</v>
      </c>
      <c r="C14" s="26">
        <v>3</v>
      </c>
      <c r="D14" s="6"/>
      <c r="E14" s="6"/>
      <c r="F14" s="27">
        <v>10</v>
      </c>
      <c r="G14" s="12">
        <v>0.33</v>
      </c>
      <c r="H14" s="6">
        <f t="shared" si="0"/>
        <v>1.32</v>
      </c>
      <c r="I14" s="39">
        <f>((B14*'Base Tables'!$D$16)+(C14*'Base Tables'!$D$17)+(D14*'Base Tables'!$D$18)+E14+F14)*G14</f>
        <v>117.82472307692308</v>
      </c>
    </row>
    <row r="15" spans="1:9" ht="29" x14ac:dyDescent="0.35">
      <c r="A15" s="90" t="s">
        <v>103</v>
      </c>
      <c r="B15" s="25">
        <v>3</v>
      </c>
      <c r="C15" s="26">
        <v>12</v>
      </c>
      <c r="D15" s="26">
        <v>6</v>
      </c>
      <c r="E15" s="6"/>
      <c r="F15" s="13"/>
      <c r="G15" s="12">
        <v>0.33</v>
      </c>
      <c r="H15" s="6">
        <f t="shared" si="0"/>
        <v>6.9300000000000006</v>
      </c>
      <c r="I15" s="39">
        <f>((B15*'Base Tables'!$D$16)+(C15*'Base Tables'!$D$17)+(D15*'Base Tables'!$D$18)+E15+F15)*G15</f>
        <v>529.13139230769229</v>
      </c>
    </row>
    <row r="16" spans="1:9" ht="15" thickBot="1" x14ac:dyDescent="0.4">
      <c r="A16" s="91" t="s">
        <v>104</v>
      </c>
      <c r="B16" s="11"/>
      <c r="C16" s="29"/>
      <c r="D16" s="10"/>
      <c r="E16" s="10"/>
      <c r="F16" s="30">
        <v>50</v>
      </c>
      <c r="G16" s="11">
        <v>0.33</v>
      </c>
      <c r="H16" s="10">
        <f t="shared" si="0"/>
        <v>0</v>
      </c>
      <c r="I16" s="40">
        <f>((B16*'Base Tables'!$D$16)+(C16*'Base Tables'!$D$17)+(D16*'Base Tables'!$D$18)+E16+F16)*G16</f>
        <v>16.5</v>
      </c>
    </row>
    <row r="17" spans="1:9" ht="15" thickTop="1" x14ac:dyDescent="0.35">
      <c r="A17" s="75" t="s">
        <v>50</v>
      </c>
      <c r="B17" s="69">
        <f>SUM(B4:B16)</f>
        <v>10</v>
      </c>
      <c r="C17" s="9">
        <f>SUM(C4:C16)</f>
        <v>30</v>
      </c>
      <c r="D17" s="9">
        <f>SUM(D4:D16)</f>
        <v>6</v>
      </c>
      <c r="E17" s="9">
        <f>SUM(E4:E16)</f>
        <v>0</v>
      </c>
      <c r="F17" s="19">
        <f>SUM(F4:F16)</f>
        <v>60</v>
      </c>
      <c r="G17" s="81">
        <f>1/3</f>
        <v>0.33333333333333331</v>
      </c>
      <c r="H17" s="5">
        <f>SUM(H4:H16)</f>
        <v>15.18</v>
      </c>
      <c r="I17" s="44">
        <f>SUM(I4:I16)</f>
        <v>1272.6114923076923</v>
      </c>
    </row>
  </sheetData>
  <mergeCells count="3">
    <mergeCell ref="A2:A3"/>
    <mergeCell ref="B2:F2"/>
    <mergeCell ref="G2:I2"/>
  </mergeCells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 tint="0.59999389629810485"/>
  </sheetPr>
  <dimension ref="A1:H9"/>
  <sheetViews>
    <sheetView workbookViewId="0">
      <selection activeCell="H6" sqref="H6"/>
    </sheetView>
  </sheetViews>
  <sheetFormatPr defaultRowHeight="14.5" x14ac:dyDescent="0.35"/>
  <cols>
    <col min="1" max="1" width="39.453125" customWidth="1"/>
    <col min="2" max="2" width="9.54296875" bestFit="1" customWidth="1"/>
    <col min="4" max="4" width="9.54296875" bestFit="1" customWidth="1"/>
    <col min="5" max="5" width="10.54296875" bestFit="1" customWidth="1"/>
    <col min="7" max="7" width="9.54296875" bestFit="1" customWidth="1"/>
    <col min="8" max="8" width="10.54296875" bestFit="1" customWidth="1"/>
  </cols>
  <sheetData>
    <row r="1" spans="1:8" x14ac:dyDescent="0.35">
      <c r="A1" s="3" t="s">
        <v>132</v>
      </c>
    </row>
    <row r="2" spans="1:8" ht="58" x14ac:dyDescent="0.35">
      <c r="A2" s="6"/>
      <c r="B2" s="8" t="s">
        <v>128</v>
      </c>
      <c r="C2" s="97" t="s">
        <v>71</v>
      </c>
      <c r="D2" s="8" t="s">
        <v>72</v>
      </c>
      <c r="E2" s="8" t="s">
        <v>73</v>
      </c>
      <c r="F2" s="8" t="s">
        <v>74</v>
      </c>
      <c r="G2" s="97" t="s">
        <v>75</v>
      </c>
      <c r="H2" s="97" t="s">
        <v>76</v>
      </c>
    </row>
    <row r="3" spans="1:8" ht="29" x14ac:dyDescent="0.35">
      <c r="A3" s="8" t="s">
        <v>119</v>
      </c>
      <c r="B3" s="26">
        <f>'Table 9'!G20</f>
        <v>1</v>
      </c>
      <c r="C3" s="26">
        <f>B3</f>
        <v>1</v>
      </c>
      <c r="D3" s="26">
        <f>'Table 9'!H20</f>
        <v>215.5</v>
      </c>
      <c r="E3" s="58">
        <f>H3-G3-F3</f>
        <v>15843.189999999999</v>
      </c>
      <c r="F3" s="26">
        <f>'Table 9'!E20</f>
        <v>0</v>
      </c>
      <c r="G3" s="70">
        <f>'Table 9'!F20*'Table 9'!G20</f>
        <v>150</v>
      </c>
      <c r="H3" s="58">
        <f>'Table 9'!I20</f>
        <v>15993.189999999999</v>
      </c>
    </row>
    <row r="4" spans="1:8" ht="29" x14ac:dyDescent="0.35">
      <c r="A4" s="8" t="s">
        <v>129</v>
      </c>
      <c r="B4" s="26">
        <f>'Table 10'!G19</f>
        <v>0.33333333333333331</v>
      </c>
      <c r="C4" s="26">
        <f>B4</f>
        <v>0.33333333333333331</v>
      </c>
      <c r="D4" s="26">
        <f>'Table 10'!H19</f>
        <v>52.140000000000008</v>
      </c>
      <c r="E4" s="58">
        <f>H4-G4-F4</f>
        <v>3773.7595000000001</v>
      </c>
      <c r="F4" s="26">
        <f>'Table 10'!E19</f>
        <v>0</v>
      </c>
      <c r="G4" s="26">
        <f>'Table 10'!F19*'Table 10'!G19</f>
        <v>50</v>
      </c>
      <c r="H4" s="58">
        <f>'Table 10'!I19</f>
        <v>3823.7595000000001</v>
      </c>
    </row>
    <row r="5" spans="1:8" ht="29" x14ac:dyDescent="0.35">
      <c r="A5" s="8" t="s">
        <v>130</v>
      </c>
      <c r="B5" s="26">
        <f>'Table 11'!G17</f>
        <v>0.33333333333333331</v>
      </c>
      <c r="C5" s="26">
        <f>B5</f>
        <v>0.33333333333333331</v>
      </c>
      <c r="D5" s="26">
        <f>'Table 11'!H17</f>
        <v>47.685000000000002</v>
      </c>
      <c r="E5" s="58">
        <f>H5-G5-F5</f>
        <v>3433.0773999999997</v>
      </c>
      <c r="F5" s="26">
        <f>'Table 11'!E17</f>
        <v>0</v>
      </c>
      <c r="G5" s="26">
        <f>'Table 11'!F17*'Table 11'!G17</f>
        <v>50</v>
      </c>
      <c r="H5" s="58">
        <f>'Table 11'!I17</f>
        <v>3483.0773999999997</v>
      </c>
    </row>
    <row r="6" spans="1:8" x14ac:dyDescent="0.35">
      <c r="A6" s="6" t="s">
        <v>80</v>
      </c>
      <c r="B6" s="26">
        <f t="shared" ref="B6:H6" si="0">SUM(B3:B5)</f>
        <v>1.6666666666666665</v>
      </c>
      <c r="C6" s="26">
        <f t="shared" si="0"/>
        <v>1.6666666666666665</v>
      </c>
      <c r="D6" s="70">
        <f t="shared" si="0"/>
        <v>315.32499999999999</v>
      </c>
      <c r="E6" s="58">
        <f t="shared" si="0"/>
        <v>23050.026899999997</v>
      </c>
      <c r="F6" s="26">
        <f t="shared" si="0"/>
        <v>0</v>
      </c>
      <c r="G6" s="70">
        <f t="shared" si="0"/>
        <v>250</v>
      </c>
      <c r="H6" s="58">
        <f t="shared" si="0"/>
        <v>23300.026899999997</v>
      </c>
    </row>
    <row r="9" spans="1:8" x14ac:dyDescent="0.35">
      <c r="C9" s="77"/>
      <c r="D9" s="77"/>
    </row>
  </sheetData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4" tint="0.59999389629810485"/>
  </sheetPr>
  <dimension ref="A1:H6"/>
  <sheetViews>
    <sheetView workbookViewId="0">
      <selection activeCell="E13" sqref="E13"/>
    </sheetView>
  </sheetViews>
  <sheetFormatPr defaultRowHeight="14.5" x14ac:dyDescent="0.35"/>
  <cols>
    <col min="1" max="1" width="39.453125" customWidth="1"/>
    <col min="5" max="5" width="10.54296875" bestFit="1" customWidth="1"/>
    <col min="8" max="8" width="10.54296875" bestFit="1" customWidth="1"/>
  </cols>
  <sheetData>
    <row r="1" spans="1:8" x14ac:dyDescent="0.35">
      <c r="A1" s="3" t="s">
        <v>134</v>
      </c>
    </row>
    <row r="2" spans="1:8" ht="58" x14ac:dyDescent="0.35">
      <c r="A2" s="6"/>
      <c r="B2" s="8" t="s">
        <v>128</v>
      </c>
      <c r="C2" s="97" t="s">
        <v>71</v>
      </c>
      <c r="D2" s="8" t="s">
        <v>72</v>
      </c>
      <c r="E2" s="8" t="s">
        <v>73</v>
      </c>
      <c r="F2" s="8" t="s">
        <v>74</v>
      </c>
      <c r="G2" s="97" t="s">
        <v>75</v>
      </c>
      <c r="H2" s="97" t="s">
        <v>76</v>
      </c>
    </row>
    <row r="3" spans="1:8" ht="29" x14ac:dyDescent="0.35">
      <c r="A3" s="8" t="s">
        <v>136</v>
      </c>
      <c r="B3" s="26">
        <f>'Table 12'!G20</f>
        <v>1</v>
      </c>
      <c r="C3" s="26">
        <f>B3</f>
        <v>1</v>
      </c>
      <c r="D3" s="26">
        <f>'Table 12'!H20</f>
        <v>69.5</v>
      </c>
      <c r="E3" s="58">
        <f>H3-G3-F3</f>
        <v>5688.1626923076919</v>
      </c>
      <c r="F3" s="26">
        <f>'Table 12'!E20</f>
        <v>0</v>
      </c>
      <c r="G3" s="70">
        <f>'Table 12'!F20*B3</f>
        <v>60</v>
      </c>
      <c r="H3" s="58">
        <f>'Table 12'!I20</f>
        <v>5748.1626923076919</v>
      </c>
    </row>
    <row r="4" spans="1:8" ht="29" x14ac:dyDescent="0.35">
      <c r="A4" s="8" t="s">
        <v>137</v>
      </c>
      <c r="B4" s="26">
        <f>'Table 13'!G19</f>
        <v>0.33333333333333331</v>
      </c>
      <c r="C4" s="26">
        <f>B4</f>
        <v>0.33333333333333331</v>
      </c>
      <c r="D4" s="26">
        <f>'Table 13'!H19</f>
        <v>15.015000000000001</v>
      </c>
      <c r="E4" s="58">
        <f>H4-G4-F4</f>
        <v>1233.1136961538461</v>
      </c>
      <c r="F4" s="26">
        <f>'Table 13'!E19</f>
        <v>0</v>
      </c>
      <c r="G4" s="26">
        <f>'Table 13'!F19*B4</f>
        <v>20</v>
      </c>
      <c r="H4" s="58">
        <f>'Table 13'!I19</f>
        <v>1253.1136961538461</v>
      </c>
    </row>
    <row r="5" spans="1:8" ht="29" x14ac:dyDescent="0.35">
      <c r="A5" s="8" t="s">
        <v>120</v>
      </c>
      <c r="B5" s="26">
        <f>'Table 14'!G17</f>
        <v>0.33333333333333331</v>
      </c>
      <c r="C5" s="26">
        <f>B5</f>
        <v>0.33333333333333331</v>
      </c>
      <c r="D5" s="26">
        <f>'Table 14'!H17</f>
        <v>15.18</v>
      </c>
      <c r="E5" s="58">
        <f>H5-G5-F5</f>
        <v>1252.6114923076923</v>
      </c>
      <c r="F5" s="26">
        <f>'Table 14'!E17</f>
        <v>0</v>
      </c>
      <c r="G5" s="26">
        <f>'Table 14'!F17*B5</f>
        <v>20</v>
      </c>
      <c r="H5" s="58">
        <f>'Table 14'!I17</f>
        <v>1272.6114923076923</v>
      </c>
    </row>
    <row r="6" spans="1:8" x14ac:dyDescent="0.35">
      <c r="A6" s="6" t="s">
        <v>80</v>
      </c>
      <c r="B6" s="26">
        <f t="shared" ref="B6:H6" si="0">SUM(B3:B5)</f>
        <v>1.6666666666666665</v>
      </c>
      <c r="C6" s="26">
        <f t="shared" si="0"/>
        <v>1.6666666666666665</v>
      </c>
      <c r="D6" s="26">
        <f t="shared" si="0"/>
        <v>99.694999999999993</v>
      </c>
      <c r="E6" s="58">
        <f t="shared" si="0"/>
        <v>8173.8878807692299</v>
      </c>
      <c r="F6" s="26">
        <f t="shared" si="0"/>
        <v>0</v>
      </c>
      <c r="G6" s="70">
        <f t="shared" si="0"/>
        <v>100</v>
      </c>
      <c r="H6" s="70">
        <f t="shared" si="0"/>
        <v>8273.8878807692308</v>
      </c>
    </row>
  </sheetData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59999389629810485"/>
  </sheetPr>
  <dimension ref="A1:G9"/>
  <sheetViews>
    <sheetView workbookViewId="0">
      <selection activeCell="D8" sqref="D8"/>
    </sheetView>
  </sheetViews>
  <sheetFormatPr defaultRowHeight="14.5" x14ac:dyDescent="0.35"/>
  <cols>
    <col min="1" max="1" width="39.453125" customWidth="1"/>
    <col min="2" max="2" width="9.54296875" bestFit="1" customWidth="1"/>
    <col min="3" max="3" width="8.453125" bestFit="1" customWidth="1"/>
    <col min="4" max="5" width="9.54296875" bestFit="1" customWidth="1"/>
    <col min="6" max="7" width="11.54296875" bestFit="1" customWidth="1"/>
  </cols>
  <sheetData>
    <row r="1" spans="1:7" x14ac:dyDescent="0.35">
      <c r="A1" s="79" t="s">
        <v>121</v>
      </c>
    </row>
    <row r="2" spans="1:7" ht="72.5" x14ac:dyDescent="0.35">
      <c r="A2" s="6"/>
      <c r="B2" s="8" t="s">
        <v>85</v>
      </c>
      <c r="C2" s="8" t="s">
        <v>71</v>
      </c>
      <c r="D2" s="8" t="s">
        <v>72</v>
      </c>
      <c r="E2" s="8" t="s">
        <v>75</v>
      </c>
      <c r="F2" s="8" t="s">
        <v>73</v>
      </c>
      <c r="G2" s="8" t="s">
        <v>76</v>
      </c>
    </row>
    <row r="3" spans="1:7" x14ac:dyDescent="0.35">
      <c r="A3" s="6" t="s">
        <v>122</v>
      </c>
      <c r="B3" s="26">
        <f>'Table 7'!B6</f>
        <v>1</v>
      </c>
      <c r="C3" s="26">
        <f>'Table 7'!C6</f>
        <v>1</v>
      </c>
      <c r="D3" s="26">
        <f>'Table 7'!D6</f>
        <v>142.9725</v>
      </c>
      <c r="E3" s="26">
        <f>'Table 7'!G6</f>
        <v>150</v>
      </c>
      <c r="F3" s="58">
        <f>'Table 7'!E6</f>
        <v>10373.500350000002</v>
      </c>
      <c r="G3" s="58">
        <f>'Table 7'!H6</f>
        <v>10523.500350000002</v>
      </c>
    </row>
    <row r="4" spans="1:7" x14ac:dyDescent="0.35">
      <c r="A4" s="6" t="s">
        <v>123</v>
      </c>
      <c r="B4" s="26">
        <f>'Table 15'!B6</f>
        <v>1.6666666666666665</v>
      </c>
      <c r="C4" s="26">
        <f>'Table 15'!C6</f>
        <v>1.6666666666666665</v>
      </c>
      <c r="D4" s="58">
        <f>'Table 15'!D6</f>
        <v>315.32499999999999</v>
      </c>
      <c r="E4" s="58">
        <f>'Table 15'!G6</f>
        <v>250</v>
      </c>
      <c r="F4" s="58">
        <f>'Table 15'!E6</f>
        <v>23050.026899999997</v>
      </c>
      <c r="G4" s="58">
        <f>'Table 15'!H6</f>
        <v>23300.026899999997</v>
      </c>
    </row>
    <row r="5" spans="1:7" x14ac:dyDescent="0.35">
      <c r="A5" s="7" t="s">
        <v>124</v>
      </c>
      <c r="B5" s="84">
        <f t="shared" ref="B5:G5" si="0">SUM(B3:B4)</f>
        <v>2.6666666666666665</v>
      </c>
      <c r="C5" s="84">
        <f t="shared" si="0"/>
        <v>2.6666666666666665</v>
      </c>
      <c r="D5" s="39">
        <f t="shared" si="0"/>
        <v>458.29750000000001</v>
      </c>
      <c r="E5" s="39">
        <f t="shared" si="0"/>
        <v>400</v>
      </c>
      <c r="F5" s="39">
        <f t="shared" si="0"/>
        <v>33423.527249999999</v>
      </c>
      <c r="G5" s="39">
        <f t="shared" si="0"/>
        <v>33823.527249999999</v>
      </c>
    </row>
    <row r="8" spans="1:7" x14ac:dyDescent="0.35">
      <c r="C8" s="77"/>
      <c r="D8" s="77"/>
    </row>
    <row r="9" spans="1:7" x14ac:dyDescent="0.35">
      <c r="D9" s="77"/>
    </row>
  </sheetData>
  <pageMargins left="0.7" right="0.7" top="0.75" bottom="0.75" header="0.3" footer="0.3"/>
  <pageSetup orientation="portrait" r:id="rId1"/>
  <headerFooter>
    <oddHeader>&amp;C—For public review with First Federal Register Notice Nov 2021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3C25B-AC1D-404C-ACCA-312878F105D3}">
  <sheetPr>
    <tabColor theme="9" tint="0.59999389629810485"/>
  </sheetPr>
  <dimension ref="A1:G5"/>
  <sheetViews>
    <sheetView tabSelected="1" workbookViewId="0">
      <selection activeCell="K4" sqref="K4"/>
    </sheetView>
  </sheetViews>
  <sheetFormatPr defaultRowHeight="14.5" x14ac:dyDescent="0.35"/>
  <cols>
    <col min="1" max="1" width="39.453125" customWidth="1"/>
    <col min="6" max="7" width="10.54296875" bestFit="1" customWidth="1"/>
  </cols>
  <sheetData>
    <row r="1" spans="1:7" x14ac:dyDescent="0.35">
      <c r="A1" s="3" t="s">
        <v>125</v>
      </c>
    </row>
    <row r="2" spans="1:7" ht="72.5" x14ac:dyDescent="0.35">
      <c r="A2" s="6"/>
      <c r="B2" s="8" t="s">
        <v>85</v>
      </c>
      <c r="C2" s="8" t="s">
        <v>71</v>
      </c>
      <c r="D2" s="8" t="s">
        <v>72</v>
      </c>
      <c r="E2" s="8" t="s">
        <v>75</v>
      </c>
      <c r="F2" s="8" t="s">
        <v>73</v>
      </c>
      <c r="G2" s="8" t="s">
        <v>76</v>
      </c>
    </row>
    <row r="3" spans="1:7" ht="98.5" customHeight="1" x14ac:dyDescent="0.35">
      <c r="A3" s="6" t="s">
        <v>127</v>
      </c>
      <c r="B3" s="26">
        <f>'Table 16'!B6</f>
        <v>1.6666666666666665</v>
      </c>
      <c r="C3" s="26">
        <f>'Table 16'!C6</f>
        <v>1.6666666666666665</v>
      </c>
      <c r="D3" s="58">
        <f>'Table 16'!D6</f>
        <v>99.694999999999993</v>
      </c>
      <c r="E3" s="58">
        <f>'Table 16'!G6</f>
        <v>100</v>
      </c>
      <c r="F3" s="58">
        <f>'Table 16'!E6</f>
        <v>8173.8878807692299</v>
      </c>
      <c r="G3" s="58">
        <f>'Table 16'!H6</f>
        <v>8273.8878807692308</v>
      </c>
    </row>
    <row r="4" spans="1:7" ht="98.5" customHeight="1" x14ac:dyDescent="0.35">
      <c r="A4" s="6" t="s">
        <v>126</v>
      </c>
      <c r="B4" s="26">
        <f>'Table 8'!B6</f>
        <v>1</v>
      </c>
      <c r="C4" s="26">
        <f>'Table 8'!C6</f>
        <v>1</v>
      </c>
      <c r="D4" s="26">
        <f>'Table 8'!D6</f>
        <v>30.854999999999997</v>
      </c>
      <c r="E4" s="26">
        <f>'Table 8'!G6</f>
        <v>60</v>
      </c>
      <c r="F4" s="58">
        <f>'Table 8'!E6</f>
        <v>2520.1480269230769</v>
      </c>
      <c r="G4" s="58">
        <f>'Table 8'!H6</f>
        <v>2580.1480269230769</v>
      </c>
    </row>
    <row r="5" spans="1:7" x14ac:dyDescent="0.35">
      <c r="A5" s="7" t="s">
        <v>124</v>
      </c>
      <c r="B5" s="84">
        <f t="shared" ref="B5:G5" si="0">SUM(B3:B4)</f>
        <v>2.6666666666666665</v>
      </c>
      <c r="C5" s="84">
        <f t="shared" si="0"/>
        <v>2.6666666666666665</v>
      </c>
      <c r="D5" s="98">
        <f t="shared" si="0"/>
        <v>130.54999999999998</v>
      </c>
      <c r="E5" s="98">
        <f t="shared" si="0"/>
        <v>160</v>
      </c>
      <c r="F5" s="39">
        <f t="shared" si="0"/>
        <v>10694.035907692307</v>
      </c>
      <c r="G5" s="39">
        <f t="shared" si="0"/>
        <v>10854.035907692309</v>
      </c>
    </row>
  </sheetData>
  <pageMargins left="0.7" right="0.7" top="0.75" bottom="0.75" header="0.3" footer="0.3"/>
  <pageSetup orientation="portrait" horizontalDpi="1200" verticalDpi="1200" r:id="rId1"/>
  <headerFooter>
    <oddHeader>&amp;C—For public review with First Federal Register Notice Nov 2021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29D1FA8590A3468255F3FA7D39B1DA" ma:contentTypeVersion="8" ma:contentTypeDescription="Create a new document." ma:contentTypeScope="" ma:versionID="4ecce23c3f96ea7cff5bdaa933d696ac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ac07eb5e-720c-4c0e-afb7-3f9edc60fc7f" xmlns:ns6="369941d8-ad61-4612-8199-fa251bcdca09" targetNamespace="http://schemas.microsoft.com/office/2006/metadata/properties" ma:root="true" ma:fieldsID="292c560cb096124b334ce2d6d656d32a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ac07eb5e-720c-4c0e-afb7-3f9edc60fc7f"/>
    <xsd:import namespace="369941d8-ad61-4612-8199-fa251bcdca09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SearchPropertie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d0c00c4a-2eec-4eb5-8f29-5755ddae8d62}" ma:internalName="TaxCatchAllLabel" ma:readOnly="true" ma:showField="CatchAllDataLabel" ma:web="369941d8-ad61-4612-8199-fa251bcdca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d0c00c4a-2eec-4eb5-8f29-5755ddae8d62}" ma:internalName="TaxCatchAll" ma:showField="CatchAllData" ma:web="369941d8-ad61-4612-8199-fa251bcdca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7eb5e-720c-4c0e-afb7-3f9edc60f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941d8-ad61-4612-8199-fa251bcdca09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2025-12-19T19:44:22+00:00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SharedWithUsers xmlns="369941d8-ad61-4612-8199-fa251bcdca0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FB9F3B1-EBEB-47BD-99A3-81E1D8A2887B}"/>
</file>

<file path=customXml/itemProps2.xml><?xml version="1.0" encoding="utf-8"?>
<ds:datastoreItem xmlns:ds="http://schemas.openxmlformats.org/officeDocument/2006/customXml" ds:itemID="{4A431A6F-8BE8-40DA-A76A-3E89C11D695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620FF9E-0FF5-4BB7-B1FA-1569741DF1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2BB8809-AC6E-4FBC-B03A-FAFB10C3A64B}">
  <ds:schemaRefs>
    <ds:schemaRef ds:uri="http://schemas.openxmlformats.org/package/2006/metadata/core-properties"/>
    <ds:schemaRef ds:uri="http://schemas.microsoft.com/office/2006/metadata/properties"/>
    <ds:schemaRef ds:uri="http://schemas.microsoft.com/sharepoint.v3"/>
    <ds:schemaRef ds:uri="http://purl.org/dc/elements/1.1/"/>
    <ds:schemaRef ds:uri="http://purl.org/dc/dcmitype/"/>
    <ds:schemaRef ds:uri="4ffa91fb-a0ff-4ac5-b2db-65c790d184a4"/>
    <ds:schemaRef ds:uri="33e28ffd-39ff-475e-904a-5e06844be353"/>
    <ds:schemaRef ds:uri="http://schemas.microsoft.com/office/infopath/2007/PartnerControls"/>
    <ds:schemaRef ds:uri="596604f6-9f13-47a0-8f57-c404081936c2"/>
    <ds:schemaRef ds:uri="http://schemas.microsoft.com/sharepoint/v3/fields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Base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Not Numbered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Watts-FitzGerald, Kelsey</dc:creator>
  <cp:keywords/>
  <dc:description/>
  <cp:lastModifiedBy>Brady, Catherine</cp:lastModifiedBy>
  <cp:revision/>
  <dcterms:created xsi:type="dcterms:W3CDTF">2015-11-19T20:35:29Z</dcterms:created>
  <dcterms:modified xsi:type="dcterms:W3CDTF">2026-06-16T15:52:32Z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0x010100D229D1FA8590A3468255F3FA7D39B1DA</vt:lpwstr>
  </property>
  <property fmtid="{D5CDD505-2E9C-101B-9397-08002B2CF9AE}" pid="3" name="TaxKeyword">
    <vt:lpwstr/>
  </property>
  <property fmtid="{D5CDD505-2E9C-101B-9397-08002B2CF9AE}" pid="4" name="Document_x0020_Type">
    <vt:lpwstr/>
  </property>
  <property fmtid="{D5CDD505-2E9C-101B-9397-08002B2CF9AE}" pid="5" name="MediaServiceImageTags">
    <vt:lpwstr/>
  </property>
  <property fmtid="{D5CDD505-2E9C-101B-9397-08002B2CF9AE}" pid="6" name="e3f09c3df709400db2417a7161762d62">
    <vt:lpwstr/>
  </property>
  <property fmtid="{D5CDD505-2E9C-101B-9397-08002B2CF9AE}" pid="7" name="EPA_x0020_Subject">
    <vt:lpwstr/>
  </property>
  <property fmtid="{D5CDD505-2E9C-101B-9397-08002B2CF9AE}" pid="8" name="EPA Subject">
    <vt:lpwstr/>
  </property>
  <property fmtid="{D5CDD505-2E9C-101B-9397-08002B2CF9AE}" pid="9" name="Document Type">
    <vt:lpwstr/>
  </property>
  <property fmtid="{D5CDD505-2E9C-101B-9397-08002B2CF9AE}" pid="10" name="Order">
    <vt:r8>2134400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AddedtoDocket">
    <vt:bool>false</vt:bool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