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pa-my.sharepoint.com/personal/schultz_eric_epa_gov/Documents/03 ICR materials- COMP/"/>
    </mc:Choice>
  </mc:AlternateContent>
  <xr:revisionPtr revIDLastSave="0" documentId="8_{3A86C047-9949-4607-808A-EDD20534C013}" xr6:coauthVersionLast="47" xr6:coauthVersionMax="47" xr10:uidLastSave="{00000000-0000-0000-0000-000000000000}"/>
  <bookViews>
    <workbookView xWindow="-29205" yWindow="600" windowWidth="25845" windowHeight="14565" xr2:uid="{D468E086-2C82-4F4F-80E8-ADA0C8CAA1A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" l="1"/>
  <c r="E35" i="1" s="1"/>
  <c r="H66" i="1"/>
  <c r="F62" i="1"/>
  <c r="F61" i="1"/>
  <c r="D62" i="1"/>
  <c r="D61" i="1"/>
  <c r="F49" i="1"/>
  <c r="D49" i="1"/>
  <c r="E51" i="1" s="1"/>
  <c r="F51" i="1" l="1"/>
  <c r="G51" i="1" s="1"/>
  <c r="H61" i="1"/>
  <c r="G49" i="1"/>
  <c r="H62" i="1"/>
  <c r="C34" i="1" l="1"/>
  <c r="D34" i="1" s="1"/>
  <c r="E34" i="1" s="1"/>
  <c r="E9" i="1" l="1"/>
  <c r="C17" i="1"/>
  <c r="C37" i="1"/>
  <c r="E19" i="1"/>
  <c r="F18" i="1"/>
  <c r="F17" i="1"/>
  <c r="C18" i="1"/>
  <c r="F7" i="1"/>
  <c r="C42" i="1" s="1"/>
  <c r="D42" i="1" s="1"/>
  <c r="C7" i="1"/>
  <c r="D7" i="1" l="1"/>
  <c r="D18" i="1"/>
  <c r="H18" i="1" s="1"/>
  <c r="D17" i="1"/>
  <c r="H17" i="1" s="1"/>
  <c r="C9" i="1"/>
  <c r="D27" i="1" s="1"/>
  <c r="E36" i="1"/>
  <c r="E37" i="1" s="1"/>
  <c r="F9" i="1"/>
  <c r="C27" i="1" s="1"/>
  <c r="F19" i="1"/>
  <c r="C19" i="1"/>
  <c r="D36" i="1"/>
  <c r="D37" i="1" s="1"/>
  <c r="F34" i="1"/>
  <c r="G7" i="1" l="1"/>
  <c r="E27" i="1"/>
  <c r="F27" i="1" s="1"/>
  <c r="G9" i="1"/>
  <c r="D9" i="1"/>
  <c r="C30" i="1"/>
  <c r="F28" i="1"/>
  <c r="F35" i="1"/>
  <c r="F36" i="1" s="1"/>
  <c r="F37" i="1" s="1"/>
  <c r="H19" i="1"/>
  <c r="D19" i="1"/>
  <c r="D30" i="1" l="1"/>
  <c r="F42" i="1" s="1"/>
  <c r="G42" i="1" s="1"/>
  <c r="F29" i="1"/>
</calcChain>
</file>

<file path=xl/sharedStrings.xml><?xml version="1.0" encoding="utf-8"?>
<sst xmlns="http://schemas.openxmlformats.org/spreadsheetml/2006/main" count="142" uniqueCount="86">
  <si>
    <t>Exhibit 12-1 Cost Burden for States</t>
  </si>
  <si>
    <t>A</t>
  </si>
  <si>
    <t>B</t>
  </si>
  <si>
    <t>C</t>
  </si>
  <si>
    <t>D</t>
  </si>
  <si>
    <t>E</t>
  </si>
  <si>
    <t>F</t>
  </si>
  <si>
    <t>Hours and Cost Per Response</t>
  </si>
  <si>
    <t>Total Hour and Cost</t>
  </si>
  <si>
    <t>Information Collection Activity </t>
  </si>
  <si>
    <t>Respondent Hours</t>
  </si>
  <si>
    <t>Labor Cost</t>
  </si>
  <si>
    <t>Responses/Year</t>
  </si>
  <si>
    <t>Total Hours/Year (A * D)</t>
  </si>
  <si>
    <t>Total Cost/ Year</t>
  </si>
  <si>
    <t>state employee labor rate</t>
  </si>
  <si>
    <t>(B+C) * D</t>
  </si>
  <si>
    <t>Source of state employee rate (1st row: state and local gov't workers; 4th column: cost of wages and salaries)</t>
  </si>
  <si>
    <t>https://www.bls.gov/news.release/ecec.t03.htm</t>
  </si>
  <si>
    <t>State activities</t>
  </si>
  <si>
    <t>Report progress to EPA via SDWIS</t>
  </si>
  <si>
    <t>Total</t>
  </si>
  <si>
    <t>*need to account for overhead such as health benefits, retirment, etc.)</t>
  </si>
  <si>
    <t>Exhibit 14-1 Cost Burden for EPA</t>
  </si>
  <si>
    <t xml:space="preserve"> </t>
  </si>
  <si>
    <t xml:space="preserve">A   </t>
  </si>
  <si>
    <t xml:space="preserve">D </t>
  </si>
  <si>
    <t>Total Hours and Cost</t>
  </si>
  <si>
    <t>Federal employee rate</t>
  </si>
  <si>
    <t xml:space="preserve">Information Collection Activity </t>
  </si>
  <si>
    <t>Agency Hours</t>
  </si>
  <si>
    <t>Labor Cost*</t>
  </si>
  <si>
    <t xml:space="preserve">Responses/Year </t>
  </si>
  <si>
    <t>Source of federal employee rate (GS-12 step 1 for DMV locality:</t>
  </si>
  <si>
    <t>https://www.opm.gov/policy-data-oversight/pay-leave/salaries-wages/salary-tables/26Tables/html/DCB.aspx</t>
  </si>
  <si>
    <t>Hours/ Year</t>
  </si>
  <si>
    <t>Cost/Year</t>
  </si>
  <si>
    <t>(A * D)</t>
  </si>
  <si>
    <t>(C + D) * E</t>
  </si>
  <si>
    <t xml:space="preserve">Regions compile data. </t>
  </si>
  <si>
    <t xml:space="preserve">Headquarters reviews data. </t>
  </si>
  <si>
    <t xml:space="preserve">TOTAL </t>
  </si>
  <si>
    <t>*assume starting GS-12 position step 1 DMV locality pay for both regional and HQ pay</t>
  </si>
  <si>
    <t>Exhibit Cost Burden for States</t>
  </si>
  <si>
    <t>Response</t>
  </si>
  <si>
    <t>Number of Responses</t>
  </si>
  <si>
    <t>Total Hours/ Year</t>
  </si>
  <si>
    <t>Total Annual</t>
  </si>
  <si>
    <t>Annual</t>
  </si>
  <si>
    <t>Respondent</t>
  </si>
  <si>
    <t>Cost</t>
  </si>
  <si>
    <t xml:space="preserve">Report progress </t>
  </si>
  <si>
    <t>Average Burden per response (hrs)</t>
  </si>
  <si>
    <t xml:space="preserve">Cost per response </t>
  </si>
  <si>
    <t>Total cost burden over three years</t>
  </si>
  <si>
    <t>Exhibit 14-2 Cost Burden for EPA</t>
  </si>
  <si>
    <t>Activity</t>
  </si>
  <si>
    <t>Total Number of Responses</t>
  </si>
  <si>
    <t>Total Annual Agency Cost</t>
  </si>
  <si>
    <t xml:space="preserve">Compile data (Regions) </t>
  </si>
  <si>
    <t xml:space="preserve">Analyze data (Headquarters) </t>
  </si>
  <si>
    <t xml:space="preserve">Total </t>
  </si>
  <si>
    <t>over three years</t>
  </si>
  <si>
    <t>Exhibit 15-1</t>
  </si>
  <si>
    <t>Approved (2022)</t>
  </si>
  <si>
    <t>This ICR</t>
  </si>
  <si>
    <t>Change</t>
  </si>
  <si>
    <t>Notes</t>
  </si>
  <si>
    <t>Overhead Labor Cost*</t>
  </si>
  <si>
    <t>Overhead Labor Cost</t>
  </si>
  <si>
    <t>Total Hours/Year (B + C)</t>
  </si>
  <si>
    <t>G</t>
  </si>
  <si>
    <t>(E+F) * D</t>
  </si>
  <si>
    <t>Total Hours/Year</t>
  </si>
  <si>
    <t>(B * C)</t>
  </si>
  <si>
    <t>Labor Rate/Hour</t>
  </si>
  <si>
    <t xml:space="preserve">Assuming all states are reporting through SDWIS. </t>
  </si>
  <si>
    <t>Total Annual Cost</t>
  </si>
  <si>
    <t>Cost per Response</t>
  </si>
  <si>
    <t>Total Cost over Three Years</t>
  </si>
  <si>
    <t>State Information Collection Activity </t>
  </si>
  <si>
    <t>Hours</t>
  </si>
  <si>
    <t>Overhead Labor Cost/Hour (60% of E)*</t>
  </si>
  <si>
    <t>Total Annual Wages Cost</t>
  </si>
  <si>
    <t>Overhead Cost</t>
  </si>
  <si>
    <t>Total Annual Overhead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</si>
</sst>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.0_);_(&quot;$&quot;* \(#,##0.0\);_(&quot;$&quot;* &quot;-&quot;??_);_(@_)"/>
    <numFmt numFmtId="166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9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5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horizontal="right" vertical="center"/>
    </xf>
    <xf numFmtId="6" fontId="3" fillId="0" borderId="1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3" borderId="12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0" fillId="0" borderId="13" xfId="0" applyBorder="1"/>
    <xf numFmtId="6" fontId="0" fillId="0" borderId="13" xfId="0" applyNumberFormat="1" applyBorder="1"/>
    <xf numFmtId="0" fontId="8" fillId="3" borderId="7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6" fontId="3" fillId="0" borderId="1" xfId="0" applyNumberFormat="1" applyFont="1" applyBorder="1" applyAlignment="1">
      <alignment horizontal="right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0" fillId="0" borderId="13" xfId="0" applyBorder="1" applyAlignment="1">
      <alignment wrapText="1"/>
    </xf>
    <xf numFmtId="8" fontId="0" fillId="0" borderId="13" xfId="0" applyNumberFormat="1" applyBorder="1"/>
    <xf numFmtId="16" fontId="0" fillId="0" borderId="0" xfId="0" applyNumberFormat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6" fontId="6" fillId="0" borderId="1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horizontal="right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4" fontId="0" fillId="0" borderId="0" xfId="1" applyNumberFormat="1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0" fillId="0" borderId="0" xfId="2"/>
    <xf numFmtId="0" fontId="3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44" fontId="0" fillId="0" borderId="13" xfId="1" applyFont="1" applyBorder="1"/>
    <xf numFmtId="165" fontId="0" fillId="0" borderId="13" xfId="1" applyNumberFormat="1" applyFont="1" applyBorder="1"/>
    <xf numFmtId="0" fontId="8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3" fillId="3" borderId="10" xfId="0" applyFont="1" applyFill="1" applyBorder="1" applyAlignment="1">
      <alignment horizontal="center" vertical="center"/>
    </xf>
    <xf numFmtId="0" fontId="14" fillId="0" borderId="3" xfId="0" applyFont="1" applyBorder="1" applyAlignment="1">
      <alignment vertical="center" wrapText="1"/>
    </xf>
    <xf numFmtId="0" fontId="14" fillId="0" borderId="1" xfId="0" applyFont="1" applyBorder="1" applyAlignment="1">
      <alignment horizontal="right" vertical="center"/>
    </xf>
    <xf numFmtId="44" fontId="14" fillId="0" borderId="1" xfId="1" applyFont="1" applyBorder="1" applyAlignment="1">
      <alignment horizontal="right" vertical="center"/>
    </xf>
    <xf numFmtId="44" fontId="14" fillId="0" borderId="1" xfId="0" applyNumberFormat="1" applyFont="1" applyBorder="1" applyAlignment="1">
      <alignment horizontal="right" vertical="center"/>
    </xf>
    <xf numFmtId="6" fontId="14" fillId="0" borderId="1" xfId="0" applyNumberFormat="1" applyFont="1" applyBorder="1" applyAlignment="1">
      <alignment horizontal="right" vertical="center"/>
    </xf>
    <xf numFmtId="0" fontId="14" fillId="3" borderId="0" xfId="0" applyFont="1" applyFill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vertical="center" wrapText="1"/>
    </xf>
    <xf numFmtId="0" fontId="15" fillId="3" borderId="12" xfId="0" applyFont="1" applyFill="1" applyBorder="1" applyAlignment="1">
      <alignment vertical="center"/>
    </xf>
    <xf numFmtId="0" fontId="12" fillId="0" borderId="13" xfId="0" applyFont="1" applyBorder="1"/>
    <xf numFmtId="0" fontId="0" fillId="4" borderId="43" xfId="0" applyFill="1" applyBorder="1"/>
    <xf numFmtId="0" fontId="0" fillId="0" borderId="41" xfId="0" applyBorder="1"/>
    <xf numFmtId="0" fontId="0" fillId="0" borderId="44" xfId="0" applyBorder="1"/>
    <xf numFmtId="0" fontId="13" fillId="3" borderId="7" xfId="0" applyFont="1" applyFill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4" fillId="0" borderId="46" xfId="1" applyNumberFormat="1" applyFont="1" applyBorder="1" applyAlignment="1">
      <alignment horizontal="right" vertical="center" wrapText="1"/>
    </xf>
    <xf numFmtId="0" fontId="14" fillId="0" borderId="46" xfId="0" applyFont="1" applyBorder="1" applyAlignment="1">
      <alignment horizontal="right" vertical="center" wrapText="1"/>
    </xf>
    <xf numFmtId="6" fontId="14" fillId="0" borderId="47" xfId="0" applyNumberFormat="1" applyFont="1" applyBorder="1" applyAlignment="1">
      <alignment horizontal="right" vertical="center" wrapText="1"/>
    </xf>
    <xf numFmtId="0" fontId="14" fillId="0" borderId="13" xfId="1" applyNumberFormat="1" applyFont="1" applyBorder="1" applyAlignment="1">
      <alignment horizontal="right" vertical="center" wrapText="1"/>
    </xf>
    <xf numFmtId="0" fontId="14" fillId="0" borderId="13" xfId="0" applyFont="1" applyBorder="1" applyAlignment="1">
      <alignment horizontal="right" vertical="center" wrapText="1"/>
    </xf>
    <xf numFmtId="6" fontId="14" fillId="0" borderId="48" xfId="0" applyNumberFormat="1" applyFont="1" applyBorder="1" applyAlignment="1">
      <alignment horizontal="right" vertical="center" wrapText="1"/>
    </xf>
    <xf numFmtId="0" fontId="15" fillId="4" borderId="12" xfId="0" applyFont="1" applyFill="1" applyBorder="1" applyAlignment="1">
      <alignment vertical="center" wrapText="1"/>
    </xf>
    <xf numFmtId="0" fontId="14" fillId="4" borderId="43" xfId="0" applyFont="1" applyFill="1" applyBorder="1" applyAlignment="1">
      <alignment vertical="center" wrapText="1"/>
    </xf>
    <xf numFmtId="0" fontId="14" fillId="4" borderId="43" xfId="1" applyNumberFormat="1" applyFont="1" applyFill="1" applyBorder="1" applyAlignment="1">
      <alignment vertical="center" wrapText="1"/>
    </xf>
    <xf numFmtId="44" fontId="14" fillId="4" borderId="43" xfId="1" applyFont="1" applyFill="1" applyBorder="1" applyAlignment="1">
      <alignment vertical="center" wrapText="1"/>
    </xf>
    <xf numFmtId="6" fontId="14" fillId="4" borderId="43" xfId="0" applyNumberFormat="1" applyFont="1" applyFill="1" applyBorder="1" applyAlignment="1">
      <alignment vertical="center" wrapText="1"/>
    </xf>
    <xf numFmtId="0" fontId="14" fillId="0" borderId="41" xfId="1" applyNumberFormat="1" applyFont="1" applyBorder="1" applyAlignment="1">
      <alignment vertical="center" wrapText="1"/>
    </xf>
    <xf numFmtId="44" fontId="14" fillId="0" borderId="41" xfId="1" applyFont="1" applyBorder="1" applyAlignment="1">
      <alignment vertical="center" wrapText="1"/>
    </xf>
    <xf numFmtId="6" fontId="14" fillId="0" borderId="42" xfId="0" applyNumberFormat="1" applyFont="1" applyBorder="1" applyAlignment="1">
      <alignment vertical="center" wrapText="1"/>
    </xf>
    <xf numFmtId="0" fontId="14" fillId="0" borderId="44" xfId="1" applyNumberFormat="1" applyFont="1" applyBorder="1" applyAlignment="1">
      <alignment vertical="center" wrapText="1"/>
    </xf>
    <xf numFmtId="44" fontId="14" fillId="0" borderId="44" xfId="1" applyFont="1" applyBorder="1" applyAlignment="1">
      <alignment vertical="center" wrapText="1"/>
    </xf>
    <xf numFmtId="6" fontId="14" fillId="0" borderId="45" xfId="0" applyNumberFormat="1" applyFont="1" applyBorder="1" applyAlignment="1">
      <alignment vertical="center" wrapText="1"/>
    </xf>
    <xf numFmtId="0" fontId="14" fillId="0" borderId="49" xfId="1" applyNumberFormat="1" applyFont="1" applyBorder="1" applyAlignment="1">
      <alignment horizontal="right" vertical="center" wrapText="1"/>
    </xf>
    <xf numFmtId="0" fontId="14" fillId="0" borderId="49" xfId="0" applyFont="1" applyBorder="1" applyAlignment="1">
      <alignment horizontal="right" vertical="center" wrapText="1"/>
    </xf>
    <xf numFmtId="8" fontId="14" fillId="0" borderId="49" xfId="1" applyNumberFormat="1" applyFont="1" applyBorder="1" applyAlignment="1">
      <alignment horizontal="right" vertical="center" wrapText="1"/>
    </xf>
    <xf numFmtId="6" fontId="14" fillId="0" borderId="50" xfId="0" applyNumberFormat="1" applyFont="1" applyBorder="1" applyAlignment="1">
      <alignment horizontal="right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/>
    </xf>
    <xf numFmtId="0" fontId="14" fillId="0" borderId="53" xfId="0" applyFont="1" applyBorder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0" fontId="14" fillId="0" borderId="54" xfId="0" applyFont="1" applyBorder="1" applyAlignment="1">
      <alignment horizontal="right" vertical="center" wrapText="1"/>
    </xf>
    <xf numFmtId="0" fontId="14" fillId="0" borderId="55" xfId="0" applyFont="1" applyBorder="1" applyAlignment="1">
      <alignment horizontal="right" vertical="center" wrapText="1"/>
    </xf>
    <xf numFmtId="0" fontId="14" fillId="0" borderId="56" xfId="0" applyFont="1" applyBorder="1" applyAlignment="1">
      <alignment vertical="center" wrapText="1"/>
    </xf>
    <xf numFmtId="0" fontId="14" fillId="0" borderId="52" xfId="0" applyFont="1" applyBorder="1" applyAlignment="1">
      <alignment horizontal="right" vertical="center" wrapText="1"/>
    </xf>
    <xf numFmtId="166" fontId="14" fillId="0" borderId="46" xfId="1" applyNumberFormat="1" applyFont="1" applyBorder="1" applyAlignment="1">
      <alignment horizontal="right" vertical="center" wrapText="1"/>
    </xf>
    <xf numFmtId="166" fontId="14" fillId="0" borderId="13" xfId="1" applyNumberFormat="1" applyFont="1" applyBorder="1" applyAlignment="1">
      <alignment horizontal="right" vertical="center" wrapText="1"/>
    </xf>
    <xf numFmtId="6" fontId="3" fillId="0" borderId="23" xfId="0" applyNumberFormat="1" applyFont="1" applyBorder="1" applyAlignment="1">
      <alignment horizontal="right" vertical="center" wrapText="1"/>
    </xf>
    <xf numFmtId="6" fontId="3" fillId="0" borderId="9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3" fillId="0" borderId="25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28" xfId="0" applyFont="1" applyBorder="1" applyAlignment="1">
      <alignment vertical="center" wrapText="1"/>
    </xf>
    <xf numFmtId="0" fontId="15" fillId="0" borderId="32" xfId="0" applyFont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44" fontId="14" fillId="0" borderId="51" xfId="1" applyFont="1" applyBorder="1" applyAlignment="1">
      <alignment horizontal="center" vertical="center" wrapText="1"/>
    </xf>
    <xf numFmtId="44" fontId="14" fillId="0" borderId="52" xfId="1" applyFont="1" applyBorder="1" applyAlignment="1">
      <alignment horizontal="center" vertical="center" wrapText="1"/>
    </xf>
    <xf numFmtId="44" fontId="14" fillId="0" borderId="57" xfId="1" applyFont="1" applyBorder="1" applyAlignment="1">
      <alignment horizontal="center" vertical="center" wrapText="1"/>
    </xf>
    <xf numFmtId="44" fontId="14" fillId="0" borderId="56" xfId="1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166" fontId="14" fillId="0" borderId="46" xfId="1" applyNumberFormat="1" applyFont="1" applyBorder="1" applyAlignment="1">
      <alignment horizontal="right" vertical="center" wrapText="1"/>
    </xf>
    <xf numFmtId="166" fontId="14" fillId="0" borderId="13" xfId="1" applyNumberFormat="1" applyFont="1" applyBorder="1" applyAlignment="1">
      <alignment horizontal="right" vertical="center" wrapText="1"/>
    </xf>
    <xf numFmtId="6" fontId="3" fillId="0" borderId="1" xfId="0" applyNumberFormat="1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6" fillId="0" borderId="1" xfId="0" applyFont="1" applyFill="1" applyBorder="1" applyAlignment="1">
      <alignment horizontal="right" vertical="center" wrapText="1"/>
    </xf>
    <xf numFmtId="6" fontId="16" fillId="0" borderId="1" xfId="0" applyNumberFormat="1" applyFont="1" applyFill="1" applyBorder="1" applyAlignment="1">
      <alignment horizontal="right" vertical="center" wrapText="1"/>
    </xf>
    <xf numFmtId="0" fontId="17" fillId="0" borderId="0" xfId="0" applyFont="1" applyFill="1"/>
    <xf numFmtId="164" fontId="17" fillId="0" borderId="0" xfId="1" applyNumberFormat="1" applyFont="1" applyFill="1"/>
    <xf numFmtId="0" fontId="18" fillId="0" borderId="8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6" fontId="19" fillId="0" borderId="1" xfId="0" applyNumberFormat="1" applyFont="1" applyFill="1" applyBorder="1" applyAlignment="1">
      <alignment vertical="center" wrapText="1"/>
    </xf>
    <xf numFmtId="164" fontId="19" fillId="0" borderId="1" xfId="0" applyNumberFormat="1" applyFont="1" applyFill="1" applyBorder="1" applyAlignment="1">
      <alignment vertical="center" wrapText="1"/>
    </xf>
    <xf numFmtId="44" fontId="19" fillId="0" borderId="1" xfId="1" applyFont="1" applyFill="1" applyBorder="1" applyAlignment="1">
      <alignment horizontal="right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pm.gov/policy-data-oversight/pay-leave/salaries-wages/salary-tables/26Tables/html/DCB.aspx" TargetMode="External"/><Relationship Id="rId1" Type="http://schemas.openxmlformats.org/officeDocument/2006/relationships/hyperlink" Target="https://www.bls.gov/news.release/ecec.t0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531C-2CD9-49A2-8DC5-C7B8EF214EF5}">
  <dimension ref="A1:L66"/>
  <sheetViews>
    <sheetView tabSelected="1" workbookViewId="0">
      <selection activeCell="J57" sqref="J57"/>
    </sheetView>
  </sheetViews>
  <sheetFormatPr defaultRowHeight="14.4" x14ac:dyDescent="0.3"/>
  <cols>
    <col min="1" max="1" width="23.6640625" customWidth="1"/>
    <col min="2" max="2" width="31" customWidth="1"/>
    <col min="3" max="3" width="24.88671875" customWidth="1"/>
    <col min="4" max="4" width="12.33203125" bestFit="1" customWidth="1"/>
    <col min="5" max="5" width="10.88671875" bestFit="1" customWidth="1"/>
    <col min="6" max="6" width="24.109375" customWidth="1"/>
    <col min="7" max="7" width="30" customWidth="1"/>
    <col min="8" max="8" width="19.44140625" customWidth="1"/>
    <col min="11" max="11" width="21.6640625" customWidth="1"/>
  </cols>
  <sheetData>
    <row r="1" spans="1:12" x14ac:dyDescent="0.3">
      <c r="A1" t="s">
        <v>0</v>
      </c>
    </row>
    <row r="2" spans="1:12" ht="15" thickBot="1" x14ac:dyDescent="0.35">
      <c r="A2" s="8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12" ht="14.4" customHeight="1" thickBot="1" x14ac:dyDescent="0.35">
      <c r="A3" s="9"/>
      <c r="B3" s="137" t="s">
        <v>7</v>
      </c>
      <c r="C3" s="138"/>
      <c r="D3" s="139"/>
      <c r="E3" s="137" t="s">
        <v>8</v>
      </c>
      <c r="F3" s="138"/>
      <c r="G3" s="139"/>
    </row>
    <row r="4" spans="1:12" ht="29.4" customHeight="1" x14ac:dyDescent="0.3">
      <c r="A4" s="141" t="s">
        <v>9</v>
      </c>
      <c r="B4" s="135" t="s">
        <v>10</v>
      </c>
      <c r="C4" s="135" t="s">
        <v>11</v>
      </c>
      <c r="D4" s="135" t="s">
        <v>68</v>
      </c>
      <c r="E4" s="135" t="s">
        <v>12</v>
      </c>
      <c r="F4" s="135" t="s">
        <v>13</v>
      </c>
      <c r="G4" s="3" t="s">
        <v>14</v>
      </c>
      <c r="K4" s="21" t="s">
        <v>15</v>
      </c>
      <c r="L4" s="22">
        <v>40.49</v>
      </c>
    </row>
    <row r="5" spans="1:12" ht="87" thickBot="1" x14ac:dyDescent="0.35">
      <c r="A5" s="112"/>
      <c r="B5" s="136"/>
      <c r="C5" s="136"/>
      <c r="D5" s="136"/>
      <c r="E5" s="136"/>
      <c r="F5" s="136"/>
      <c r="G5" s="3" t="s">
        <v>16</v>
      </c>
      <c r="K5" s="39" t="s">
        <v>17</v>
      </c>
      <c r="L5" s="40" t="s">
        <v>18</v>
      </c>
    </row>
    <row r="6" spans="1:12" ht="15" thickBot="1" x14ac:dyDescent="0.35">
      <c r="A6" s="4" t="s">
        <v>19</v>
      </c>
      <c r="B6" s="5"/>
      <c r="C6" s="5"/>
      <c r="D6" s="5"/>
      <c r="E6" s="6"/>
      <c r="F6" s="6"/>
      <c r="G6" s="7"/>
    </row>
    <row r="7" spans="1:12" ht="23.4" thickBot="1" x14ac:dyDescent="0.35">
      <c r="A7" s="10" t="s">
        <v>20</v>
      </c>
      <c r="B7" s="1">
        <v>2</v>
      </c>
      <c r="C7" s="2">
        <f>B7*L4</f>
        <v>80.98</v>
      </c>
      <c r="D7" s="2">
        <f>C7*0.6</f>
        <v>48.588000000000001</v>
      </c>
      <c r="E7" s="1">
        <v>51</v>
      </c>
      <c r="F7" s="1">
        <f>B7*E7</f>
        <v>102</v>
      </c>
      <c r="G7" s="172">
        <f>(C7+D7)*E7</f>
        <v>6607.9680000000008</v>
      </c>
    </row>
    <row r="8" spans="1:12" x14ac:dyDescent="0.3">
      <c r="A8" s="11"/>
      <c r="B8" s="12"/>
      <c r="C8" s="12"/>
      <c r="D8" s="12"/>
      <c r="E8" s="12"/>
      <c r="F8" s="12"/>
      <c r="G8" s="12"/>
    </row>
    <row r="9" spans="1:12" x14ac:dyDescent="0.3">
      <c r="A9" s="13" t="s">
        <v>21</v>
      </c>
      <c r="B9" s="13"/>
      <c r="C9" s="14">
        <f>C7</f>
        <v>80.98</v>
      </c>
      <c r="D9" s="14">
        <f>D7</f>
        <v>48.588000000000001</v>
      </c>
      <c r="E9" s="13">
        <f>E7</f>
        <v>51</v>
      </c>
      <c r="F9" s="13">
        <f>F7</f>
        <v>102</v>
      </c>
      <c r="G9" s="14">
        <f>G7</f>
        <v>6607.9680000000008</v>
      </c>
    </row>
    <row r="10" spans="1:12" x14ac:dyDescent="0.3">
      <c r="A10" t="s">
        <v>22</v>
      </c>
    </row>
    <row r="11" spans="1:12" x14ac:dyDescent="0.3">
      <c r="A11" t="s">
        <v>23</v>
      </c>
    </row>
    <row r="12" spans="1:12" ht="15.6" x14ac:dyDescent="0.3">
      <c r="A12" s="15" t="s">
        <v>24</v>
      </c>
      <c r="B12" s="45" t="s">
        <v>25</v>
      </c>
      <c r="C12" s="45" t="s">
        <v>2</v>
      </c>
      <c r="D12" s="45" t="s">
        <v>3</v>
      </c>
      <c r="E12" s="46" t="s">
        <v>26</v>
      </c>
      <c r="F12" s="140" t="s">
        <v>5</v>
      </c>
      <c r="G12" s="140"/>
      <c r="H12" s="46" t="s">
        <v>6</v>
      </c>
      <c r="I12" s="49"/>
    </row>
    <row r="13" spans="1:12" x14ac:dyDescent="0.3">
      <c r="A13" s="16" t="s">
        <v>24</v>
      </c>
      <c r="B13" s="137" t="s">
        <v>7</v>
      </c>
      <c r="C13" s="138"/>
      <c r="D13" s="139"/>
      <c r="E13" s="137" t="s">
        <v>27</v>
      </c>
      <c r="F13" s="138"/>
      <c r="G13" s="138"/>
      <c r="H13" s="139"/>
      <c r="I13" s="50"/>
      <c r="K13" s="13" t="s">
        <v>28</v>
      </c>
      <c r="L13" s="22">
        <v>49.24</v>
      </c>
    </row>
    <row r="14" spans="1:12" x14ac:dyDescent="0.3">
      <c r="A14" s="129" t="s">
        <v>29</v>
      </c>
      <c r="B14" s="132" t="s">
        <v>30</v>
      </c>
      <c r="C14" s="132" t="s">
        <v>31</v>
      </c>
      <c r="D14" s="132" t="s">
        <v>69</v>
      </c>
      <c r="E14" s="132" t="s">
        <v>32</v>
      </c>
      <c r="F14" s="119" t="s">
        <v>21</v>
      </c>
      <c r="G14" s="120"/>
      <c r="H14" s="43" t="s">
        <v>21</v>
      </c>
      <c r="I14" s="51"/>
      <c r="K14" t="s">
        <v>33</v>
      </c>
      <c r="L14" s="40" t="s">
        <v>34</v>
      </c>
    </row>
    <row r="15" spans="1:12" x14ac:dyDescent="0.3">
      <c r="A15" s="130"/>
      <c r="B15" s="133"/>
      <c r="C15" s="133"/>
      <c r="D15" s="133"/>
      <c r="E15" s="133"/>
      <c r="F15" s="121" t="s">
        <v>35</v>
      </c>
      <c r="G15" s="122"/>
      <c r="H15" s="43" t="s">
        <v>36</v>
      </c>
      <c r="I15" s="51"/>
    </row>
    <row r="16" spans="1:12" ht="15" thickBot="1" x14ac:dyDescent="0.35">
      <c r="A16" s="131"/>
      <c r="B16" s="134"/>
      <c r="C16" s="134"/>
      <c r="D16" s="134"/>
      <c r="E16" s="134"/>
      <c r="F16" s="123" t="s">
        <v>37</v>
      </c>
      <c r="G16" s="124"/>
      <c r="H16" s="173" t="s">
        <v>38</v>
      </c>
      <c r="I16" s="174"/>
    </row>
    <row r="17" spans="1:9" ht="15.6" thickTop="1" thickBot="1" x14ac:dyDescent="0.35">
      <c r="A17" s="41" t="s">
        <v>39</v>
      </c>
      <c r="B17" s="42">
        <v>20</v>
      </c>
      <c r="C17" s="17">
        <f>B17*$L$13</f>
        <v>984.80000000000007</v>
      </c>
      <c r="D17" s="17">
        <f>C17 * 0.6</f>
        <v>590.88</v>
      </c>
      <c r="E17" s="42">
        <v>10</v>
      </c>
      <c r="F17" s="125">
        <f>B17*E17</f>
        <v>200</v>
      </c>
      <c r="G17" s="126"/>
      <c r="H17" s="17">
        <f>(C17 + D17) *E17</f>
        <v>15756.800000000001</v>
      </c>
      <c r="I17" s="52"/>
    </row>
    <row r="18" spans="1:9" ht="15" thickBot="1" x14ac:dyDescent="0.35">
      <c r="A18" s="18" t="s">
        <v>40</v>
      </c>
      <c r="B18" s="19">
        <v>4</v>
      </c>
      <c r="C18" s="17">
        <f>B18*$L$13</f>
        <v>196.96</v>
      </c>
      <c r="D18" s="17">
        <f>C18 * 0.6</f>
        <v>118.176</v>
      </c>
      <c r="E18" s="19">
        <v>1</v>
      </c>
      <c r="F18" s="127">
        <f>B18*E18</f>
        <v>4</v>
      </c>
      <c r="G18" s="128"/>
      <c r="H18" s="17">
        <f>(C18 + D18) *E18</f>
        <v>315.13600000000002</v>
      </c>
      <c r="I18" s="52"/>
    </row>
    <row r="19" spans="1:9" ht="15" thickTop="1" x14ac:dyDescent="0.3">
      <c r="A19" s="44" t="s">
        <v>24</v>
      </c>
      <c r="B19" s="111" t="s">
        <v>24</v>
      </c>
      <c r="C19" s="106">
        <f>C17+C18</f>
        <v>1181.76</v>
      </c>
      <c r="D19" s="106">
        <f t="shared" ref="D19:E19" si="0">D17+D18</f>
        <v>709.05600000000004</v>
      </c>
      <c r="E19" s="113">
        <f t="shared" si="0"/>
        <v>11</v>
      </c>
      <c r="F19" s="115">
        <f>F17+F18</f>
        <v>204</v>
      </c>
      <c r="G19" s="116"/>
      <c r="H19" s="106">
        <f>H17+H18</f>
        <v>16071.936000000002</v>
      </c>
      <c r="I19" s="52"/>
    </row>
    <row r="20" spans="1:9" ht="15" thickBot="1" x14ac:dyDescent="0.35">
      <c r="A20" s="20" t="s">
        <v>41</v>
      </c>
      <c r="B20" s="112"/>
      <c r="C20" s="107"/>
      <c r="D20" s="107"/>
      <c r="E20" s="114"/>
      <c r="F20" s="117"/>
      <c r="G20" s="118"/>
      <c r="H20" s="107"/>
      <c r="I20" s="52"/>
    </row>
    <row r="21" spans="1:9" x14ac:dyDescent="0.3">
      <c r="A21" t="s">
        <v>42</v>
      </c>
    </row>
    <row r="23" spans="1:9" ht="15" thickBot="1" x14ac:dyDescent="0.35">
      <c r="A23" s="23" t="s">
        <v>43</v>
      </c>
    </row>
    <row r="24" spans="1:9" x14ac:dyDescent="0.3">
      <c r="A24" s="108" t="s">
        <v>44</v>
      </c>
      <c r="B24" s="108" t="s">
        <v>45</v>
      </c>
      <c r="C24" s="108" t="s">
        <v>46</v>
      </c>
      <c r="D24" s="108" t="s">
        <v>83</v>
      </c>
      <c r="E24" s="24" t="s">
        <v>21</v>
      </c>
      <c r="F24" s="24" t="s">
        <v>47</v>
      </c>
    </row>
    <row r="25" spans="1:9" x14ac:dyDescent="0.3">
      <c r="A25" s="109"/>
      <c r="B25" s="109"/>
      <c r="C25" s="109"/>
      <c r="D25" s="109"/>
      <c r="E25" s="25" t="s">
        <v>48</v>
      </c>
      <c r="F25" s="25" t="s">
        <v>49</v>
      </c>
    </row>
    <row r="26" spans="1:9" ht="27" thickBot="1" x14ac:dyDescent="0.35">
      <c r="A26" s="110"/>
      <c r="B26" s="110"/>
      <c r="C26" s="110"/>
      <c r="D26" s="110"/>
      <c r="E26" s="26" t="s">
        <v>84</v>
      </c>
      <c r="F26" s="26" t="s">
        <v>50</v>
      </c>
    </row>
    <row r="27" spans="1:9" ht="15" thickBot="1" x14ac:dyDescent="0.35">
      <c r="A27" s="41" t="s">
        <v>51</v>
      </c>
      <c r="B27" s="27">
        <v>51</v>
      </c>
      <c r="C27" s="27">
        <f>F9</f>
        <v>102</v>
      </c>
      <c r="D27" s="28">
        <f>C9*E7</f>
        <v>4129.9800000000005</v>
      </c>
      <c r="E27" s="28">
        <f>D7*E9</f>
        <v>2477.9879999999998</v>
      </c>
      <c r="F27" s="28">
        <f>D27+E27</f>
        <v>6607.9680000000008</v>
      </c>
    </row>
    <row r="28" spans="1:9" ht="24.6" thickBot="1" x14ac:dyDescent="0.35">
      <c r="A28" s="20" t="s">
        <v>52</v>
      </c>
      <c r="B28" s="29" t="s">
        <v>24</v>
      </c>
      <c r="C28" s="30"/>
      <c r="D28" s="30"/>
      <c r="E28" s="31"/>
      <c r="F28" s="32">
        <f>C27/B27</f>
        <v>2</v>
      </c>
    </row>
    <row r="29" spans="1:9" ht="15" thickBot="1" x14ac:dyDescent="0.35">
      <c r="A29" s="20" t="s">
        <v>53</v>
      </c>
      <c r="B29" s="29" t="s">
        <v>24</v>
      </c>
      <c r="C29" s="30"/>
      <c r="D29" s="30"/>
      <c r="E29" s="31"/>
      <c r="F29" s="28">
        <f>F27/B27</f>
        <v>129.56800000000001</v>
      </c>
    </row>
    <row r="30" spans="1:9" x14ac:dyDescent="0.3">
      <c r="A30" t="s">
        <v>54</v>
      </c>
      <c r="C30">
        <f>C27*3</f>
        <v>306</v>
      </c>
      <c r="D30" s="36">
        <f>F27*3</f>
        <v>19823.904000000002</v>
      </c>
    </row>
    <row r="32" spans="1:9" ht="15" thickBot="1" x14ac:dyDescent="0.35">
      <c r="A32" t="s">
        <v>55</v>
      </c>
    </row>
    <row r="33" spans="1:9" ht="53.4" thickBot="1" x14ac:dyDescent="0.35">
      <c r="A33" s="33" t="s">
        <v>56</v>
      </c>
      <c r="B33" s="34" t="s">
        <v>57</v>
      </c>
      <c r="C33" s="34" t="s">
        <v>46</v>
      </c>
      <c r="D33" s="34" t="s">
        <v>83</v>
      </c>
      <c r="E33" s="34" t="s">
        <v>85</v>
      </c>
      <c r="F33" s="34" t="s">
        <v>58</v>
      </c>
    </row>
    <row r="34" spans="1:9" ht="15" thickBot="1" x14ac:dyDescent="0.35">
      <c r="A34" s="20" t="s">
        <v>59</v>
      </c>
      <c r="B34" s="27">
        <v>10</v>
      </c>
      <c r="C34" s="175">
        <f>B17*E17</f>
        <v>200</v>
      </c>
      <c r="D34" s="176">
        <f>$L$13*C34</f>
        <v>9848</v>
      </c>
      <c r="E34" s="176">
        <f>D34*0.6</f>
        <v>5908.8</v>
      </c>
      <c r="F34" s="176">
        <f>D34+E34</f>
        <v>15756.8</v>
      </c>
      <c r="G34" s="177"/>
    </row>
    <row r="35" spans="1:9" ht="15" thickBot="1" x14ac:dyDescent="0.35">
      <c r="A35" s="20" t="s">
        <v>60</v>
      </c>
      <c r="B35" s="27">
        <v>1</v>
      </c>
      <c r="C35" s="175">
        <v>4</v>
      </c>
      <c r="D35" s="176">
        <f>$L$13*C35</f>
        <v>196.96</v>
      </c>
      <c r="E35" s="176">
        <f>D35*0.6</f>
        <v>118.176</v>
      </c>
      <c r="F35" s="176">
        <f>D35+E35</f>
        <v>315.13600000000002</v>
      </c>
      <c r="G35" s="177"/>
    </row>
    <row r="36" spans="1:9" ht="15" thickBot="1" x14ac:dyDescent="0.35">
      <c r="A36" s="20" t="s">
        <v>61</v>
      </c>
      <c r="B36" s="27">
        <v>11</v>
      </c>
      <c r="C36" s="175">
        <v>204</v>
      </c>
      <c r="D36" s="176">
        <f t="shared" ref="D36:E36" si="1">D34+D35</f>
        <v>10044.959999999999</v>
      </c>
      <c r="E36" s="176">
        <f t="shared" si="1"/>
        <v>6026.9760000000006</v>
      </c>
      <c r="F36" s="176">
        <f>F34+F35</f>
        <v>16071.936</v>
      </c>
      <c r="G36" s="177"/>
    </row>
    <row r="37" spans="1:9" x14ac:dyDescent="0.3">
      <c r="A37" s="35" t="s">
        <v>62</v>
      </c>
      <c r="C37" s="177">
        <f>C36*3</f>
        <v>612</v>
      </c>
      <c r="D37" s="178">
        <f t="shared" ref="D37:F37" si="2">D36*3</f>
        <v>30134.879999999997</v>
      </c>
      <c r="E37" s="178">
        <f t="shared" si="2"/>
        <v>18080.928</v>
      </c>
      <c r="F37" s="178">
        <f t="shared" si="2"/>
        <v>48215.807999999997</v>
      </c>
      <c r="G37" s="177"/>
    </row>
    <row r="38" spans="1:9" x14ac:dyDescent="0.3">
      <c r="C38" s="177"/>
      <c r="D38" s="177"/>
      <c r="E38" s="177"/>
      <c r="F38" s="177"/>
      <c r="G38" s="177"/>
    </row>
    <row r="39" spans="1:9" x14ac:dyDescent="0.3">
      <c r="C39" s="177"/>
      <c r="D39" s="177"/>
      <c r="E39" s="177"/>
      <c r="F39" s="177"/>
      <c r="G39" s="177"/>
    </row>
    <row r="40" spans="1:9" ht="15" thickBot="1" x14ac:dyDescent="0.35">
      <c r="A40" s="35" t="s">
        <v>63</v>
      </c>
      <c r="C40" s="177"/>
      <c r="D40" s="177"/>
      <c r="E40" s="177"/>
      <c r="F40" s="177"/>
      <c r="G40" s="177"/>
    </row>
    <row r="41" spans="1:9" ht="27" thickBot="1" x14ac:dyDescent="0.35">
      <c r="A41" s="33" t="s">
        <v>56</v>
      </c>
      <c r="B41" s="34" t="s">
        <v>64</v>
      </c>
      <c r="C41" s="179" t="s">
        <v>65</v>
      </c>
      <c r="D41" s="179" t="s">
        <v>66</v>
      </c>
      <c r="E41" s="179" t="s">
        <v>64</v>
      </c>
      <c r="F41" s="179" t="s">
        <v>65</v>
      </c>
      <c r="G41" s="179" t="s">
        <v>66</v>
      </c>
      <c r="H41" s="179" t="s">
        <v>67</v>
      </c>
      <c r="I41" s="53"/>
    </row>
    <row r="42" spans="1:9" ht="40.200000000000003" thickBot="1" x14ac:dyDescent="0.35">
      <c r="A42" s="16" t="s">
        <v>51</v>
      </c>
      <c r="B42" s="37">
        <v>492</v>
      </c>
      <c r="C42" s="180">
        <f>F7</f>
        <v>102</v>
      </c>
      <c r="D42" s="180">
        <f>C42-B42</f>
        <v>-390</v>
      </c>
      <c r="E42" s="181">
        <v>28566</v>
      </c>
      <c r="F42" s="182">
        <f>D30</f>
        <v>19823.904000000002</v>
      </c>
      <c r="G42" s="183">
        <f>F42-E42</f>
        <v>-8742.0959999999977</v>
      </c>
      <c r="H42" s="38" t="s">
        <v>76</v>
      </c>
      <c r="I42" s="54"/>
    </row>
    <row r="45" spans="1:9" ht="15" thickBot="1" x14ac:dyDescent="0.35">
      <c r="A45" s="55" t="s">
        <v>1</v>
      </c>
      <c r="B45" s="55" t="s">
        <v>2</v>
      </c>
      <c r="C45" s="55" t="s">
        <v>3</v>
      </c>
      <c r="D45" s="55" t="s">
        <v>4</v>
      </c>
      <c r="E45" s="55" t="s">
        <v>5</v>
      </c>
      <c r="F45" s="55" t="s">
        <v>6</v>
      </c>
      <c r="G45" s="55" t="s">
        <v>71</v>
      </c>
    </row>
    <row r="46" spans="1:9" ht="15" thickBot="1" x14ac:dyDescent="0.35">
      <c r="A46" s="9"/>
      <c r="B46" s="142" t="s">
        <v>81</v>
      </c>
      <c r="C46" s="143"/>
      <c r="D46" s="144"/>
      <c r="E46" s="142" t="s">
        <v>50</v>
      </c>
      <c r="F46" s="143"/>
      <c r="G46" s="144"/>
    </row>
    <row r="47" spans="1:9" ht="15" thickBot="1" x14ac:dyDescent="0.35">
      <c r="A47" s="145" t="s">
        <v>80</v>
      </c>
      <c r="B47" s="147" t="s">
        <v>10</v>
      </c>
      <c r="C47" s="147" t="s">
        <v>12</v>
      </c>
      <c r="D47" s="147" t="s">
        <v>70</v>
      </c>
      <c r="E47" s="147" t="s">
        <v>75</v>
      </c>
      <c r="F47" s="147" t="s">
        <v>82</v>
      </c>
      <c r="G47" s="62" t="s">
        <v>14</v>
      </c>
    </row>
    <row r="48" spans="1:9" ht="24.9" customHeight="1" thickBot="1" x14ac:dyDescent="0.35">
      <c r="A48" s="146"/>
      <c r="B48" s="148"/>
      <c r="C48" s="148"/>
      <c r="D48" s="148"/>
      <c r="E48" s="148"/>
      <c r="F48" s="149"/>
      <c r="G48" s="97" t="s">
        <v>72</v>
      </c>
    </row>
    <row r="49" spans="1:9" ht="29.4" thickBot="1" x14ac:dyDescent="0.35">
      <c r="A49" s="63" t="s">
        <v>20</v>
      </c>
      <c r="B49" s="57">
        <v>2</v>
      </c>
      <c r="C49" s="57">
        <v>51</v>
      </c>
      <c r="D49" s="57">
        <f>B49*C49</f>
        <v>102</v>
      </c>
      <c r="E49" s="58">
        <v>40.49</v>
      </c>
      <c r="F49" s="59">
        <f>E49*0.6</f>
        <v>24.294</v>
      </c>
      <c r="G49" s="60">
        <f>(E49+F49)*D49</f>
        <v>6607.9680000000008</v>
      </c>
    </row>
    <row r="50" spans="1:9" x14ac:dyDescent="0.3">
      <c r="A50" s="64"/>
      <c r="B50" s="61"/>
      <c r="C50" s="61"/>
      <c r="D50" s="61"/>
      <c r="E50" s="61"/>
      <c r="F50" s="61"/>
      <c r="G50" s="61"/>
    </row>
    <row r="51" spans="1:9" x14ac:dyDescent="0.3">
      <c r="A51" s="65" t="s">
        <v>77</v>
      </c>
      <c r="B51" s="13"/>
      <c r="C51" s="14"/>
      <c r="D51" s="13">
        <v>102</v>
      </c>
      <c r="E51" s="48">
        <f>(E49*D49)</f>
        <v>4129.9800000000005</v>
      </c>
      <c r="F51" s="48">
        <f>(F49*D49)</f>
        <v>2477.9879999999998</v>
      </c>
      <c r="G51" s="14">
        <f>(F51 + E51)</f>
        <v>6607.9680000000008</v>
      </c>
    </row>
    <row r="52" spans="1:9" x14ac:dyDescent="0.3">
      <c r="A52" s="65" t="s">
        <v>79</v>
      </c>
      <c r="B52" s="13"/>
      <c r="C52" s="14"/>
      <c r="D52" s="13">
        <v>306</v>
      </c>
      <c r="E52" s="48">
        <v>12389.94</v>
      </c>
      <c r="F52" s="48">
        <v>7433.9639999999999</v>
      </c>
      <c r="G52" s="14">
        <v>19823.904000000002</v>
      </c>
    </row>
    <row r="53" spans="1:9" x14ac:dyDescent="0.3">
      <c r="A53" s="65" t="s">
        <v>78</v>
      </c>
      <c r="B53" s="13"/>
      <c r="C53" s="13"/>
      <c r="D53" s="13"/>
      <c r="E53" s="47"/>
      <c r="F53" s="47"/>
      <c r="G53" s="14">
        <v>129.56800000000001</v>
      </c>
    </row>
    <row r="55" spans="1:9" ht="15" thickBot="1" x14ac:dyDescent="0.35"/>
    <row r="56" spans="1:9" ht="15" thickBot="1" x14ac:dyDescent="0.35">
      <c r="A56" s="69" t="s">
        <v>1</v>
      </c>
      <c r="B56" s="70" t="s">
        <v>2</v>
      </c>
      <c r="C56" s="70" t="s">
        <v>3</v>
      </c>
      <c r="D56" s="70" t="s">
        <v>4</v>
      </c>
      <c r="E56" s="71" t="s">
        <v>5</v>
      </c>
      <c r="F56" s="150" t="s">
        <v>6</v>
      </c>
      <c r="G56" s="150"/>
      <c r="H56" s="71" t="s">
        <v>71</v>
      </c>
    </row>
    <row r="57" spans="1:9" ht="15" thickBot="1" x14ac:dyDescent="0.35">
      <c r="A57" s="56" t="s">
        <v>24</v>
      </c>
      <c r="B57" s="151" t="s">
        <v>81</v>
      </c>
      <c r="C57" s="152"/>
      <c r="D57" s="153"/>
      <c r="E57" s="151" t="s">
        <v>50</v>
      </c>
      <c r="F57" s="152"/>
      <c r="G57" s="152"/>
      <c r="H57" s="153"/>
      <c r="I57" s="50"/>
    </row>
    <row r="58" spans="1:9" x14ac:dyDescent="0.3">
      <c r="A58" s="154" t="s">
        <v>29</v>
      </c>
      <c r="B58" s="157" t="s">
        <v>30</v>
      </c>
      <c r="C58" s="157" t="s">
        <v>12</v>
      </c>
      <c r="D58" s="157" t="s">
        <v>73</v>
      </c>
      <c r="E58" s="157" t="s">
        <v>75</v>
      </c>
      <c r="F58" s="164" t="s">
        <v>82</v>
      </c>
      <c r="G58" s="165"/>
      <c r="H58" s="72" t="s">
        <v>21</v>
      </c>
      <c r="I58" s="51"/>
    </row>
    <row r="59" spans="1:9" x14ac:dyDescent="0.3">
      <c r="A59" s="155"/>
      <c r="B59" s="158"/>
      <c r="C59" s="158"/>
      <c r="D59" s="158"/>
      <c r="E59" s="158"/>
      <c r="F59" s="166"/>
      <c r="G59" s="167"/>
      <c r="H59" s="73" t="s">
        <v>36</v>
      </c>
      <c r="I59" s="51"/>
    </row>
    <row r="60" spans="1:9" ht="15" thickBot="1" x14ac:dyDescent="0.35">
      <c r="A60" s="156"/>
      <c r="B60" s="159"/>
      <c r="C60" s="159"/>
      <c r="D60" s="74" t="s">
        <v>74</v>
      </c>
      <c r="E60" s="159"/>
      <c r="F60" s="168"/>
      <c r="G60" s="169"/>
      <c r="H60" s="96" t="s">
        <v>38</v>
      </c>
      <c r="I60" s="51"/>
    </row>
    <row r="61" spans="1:9" ht="15" thickBot="1" x14ac:dyDescent="0.35">
      <c r="A61" s="99" t="s">
        <v>39</v>
      </c>
      <c r="B61" s="101">
        <v>20</v>
      </c>
      <c r="C61" s="75">
        <v>10</v>
      </c>
      <c r="D61" s="76">
        <f>B61*C61</f>
        <v>200</v>
      </c>
      <c r="E61" s="104">
        <v>49.24</v>
      </c>
      <c r="F61" s="170">
        <f>E61*0.6</f>
        <v>29.544</v>
      </c>
      <c r="G61" s="170"/>
      <c r="H61" s="77">
        <f>(E61 + F61) *D61</f>
        <v>15756.800000000001</v>
      </c>
      <c r="I61" s="52"/>
    </row>
    <row r="62" spans="1:9" ht="29.4" thickBot="1" x14ac:dyDescent="0.35">
      <c r="A62" s="99" t="s">
        <v>40</v>
      </c>
      <c r="B62" s="100">
        <v>4</v>
      </c>
      <c r="C62" s="78">
        <v>1</v>
      </c>
      <c r="D62" s="79">
        <f>B62*C62</f>
        <v>4</v>
      </c>
      <c r="E62" s="105">
        <v>49.24</v>
      </c>
      <c r="F62" s="171">
        <f>E62*0.6</f>
        <v>29.544</v>
      </c>
      <c r="G62" s="171"/>
      <c r="H62" s="80">
        <f>(E62 + F62) *D62</f>
        <v>315.13600000000002</v>
      </c>
      <c r="I62" s="52"/>
    </row>
    <row r="63" spans="1:9" ht="15" thickBot="1" x14ac:dyDescent="0.35">
      <c r="A63" s="81" t="s">
        <v>24</v>
      </c>
      <c r="B63" s="82" t="s">
        <v>24</v>
      </c>
      <c r="C63" s="83"/>
      <c r="D63" s="66"/>
      <c r="E63" s="84"/>
      <c r="F63" s="84"/>
      <c r="G63" s="84"/>
      <c r="H63" s="85"/>
      <c r="I63" s="52"/>
    </row>
    <row r="64" spans="1:9" ht="15" thickBot="1" x14ac:dyDescent="0.35">
      <c r="A64" s="99" t="s">
        <v>77</v>
      </c>
      <c r="B64" s="102"/>
      <c r="C64" s="86">
        <v>11</v>
      </c>
      <c r="D64" s="67">
        <v>204</v>
      </c>
      <c r="E64" s="87"/>
      <c r="F64" s="162"/>
      <c r="G64" s="163"/>
      <c r="H64" s="88">
        <v>16071.936000000002</v>
      </c>
      <c r="I64" s="52"/>
    </row>
    <row r="65" spans="1:9" ht="29.4" thickBot="1" x14ac:dyDescent="0.35">
      <c r="A65" s="99" t="s">
        <v>79</v>
      </c>
      <c r="B65" s="98"/>
      <c r="C65" s="89"/>
      <c r="D65" s="68">
        <v>612</v>
      </c>
      <c r="E65" s="90"/>
      <c r="F65" s="162"/>
      <c r="G65" s="163"/>
      <c r="H65" s="91">
        <v>48216</v>
      </c>
      <c r="I65" s="52"/>
    </row>
    <row r="66" spans="1:9" ht="15" thickBot="1" x14ac:dyDescent="0.35">
      <c r="A66" s="99" t="s">
        <v>78</v>
      </c>
      <c r="B66" s="103"/>
      <c r="C66" s="92"/>
      <c r="D66" s="93">
        <v>204</v>
      </c>
      <c r="E66" s="94"/>
      <c r="F66" s="160"/>
      <c r="G66" s="161"/>
      <c r="H66" s="95">
        <f>16072/204</f>
        <v>78.784313725490193</v>
      </c>
      <c r="I66" s="52"/>
    </row>
  </sheetData>
  <mergeCells count="53">
    <mergeCell ref="F66:G66"/>
    <mergeCell ref="F65:G65"/>
    <mergeCell ref="F64:G64"/>
    <mergeCell ref="D58:D59"/>
    <mergeCell ref="F58:G60"/>
    <mergeCell ref="F61:G61"/>
    <mergeCell ref="F62:G62"/>
    <mergeCell ref="F56:G56"/>
    <mergeCell ref="B57:D57"/>
    <mergeCell ref="E57:H57"/>
    <mergeCell ref="A58:A60"/>
    <mergeCell ref="B58:B60"/>
    <mergeCell ref="C58:C60"/>
    <mergeCell ref="E58:E60"/>
    <mergeCell ref="B46:D46"/>
    <mergeCell ref="E46:G46"/>
    <mergeCell ref="A47:A48"/>
    <mergeCell ref="B47:B48"/>
    <mergeCell ref="C47:C48"/>
    <mergeCell ref="D47:D48"/>
    <mergeCell ref="E47:E48"/>
    <mergeCell ref="F47:F48"/>
    <mergeCell ref="A4:A5"/>
    <mergeCell ref="B4:B5"/>
    <mergeCell ref="C4:C5"/>
    <mergeCell ref="D4:D5"/>
    <mergeCell ref="E4:E5"/>
    <mergeCell ref="F4:F5"/>
    <mergeCell ref="B3:D3"/>
    <mergeCell ref="E3:G3"/>
    <mergeCell ref="B13:D13"/>
    <mergeCell ref="E13:H13"/>
    <mergeCell ref="F12:G12"/>
    <mergeCell ref="A14:A16"/>
    <mergeCell ref="B14:B16"/>
    <mergeCell ref="C14:C16"/>
    <mergeCell ref="D14:D16"/>
    <mergeCell ref="E14:E16"/>
    <mergeCell ref="F14:G14"/>
    <mergeCell ref="F15:G15"/>
    <mergeCell ref="F16:G16"/>
    <mergeCell ref="F17:G17"/>
    <mergeCell ref="F18:G18"/>
    <mergeCell ref="H19:H20"/>
    <mergeCell ref="A24:A26"/>
    <mergeCell ref="B24:B26"/>
    <mergeCell ref="C24:C26"/>
    <mergeCell ref="D24:D26"/>
    <mergeCell ref="B19:B20"/>
    <mergeCell ref="C19:C20"/>
    <mergeCell ref="D19:D20"/>
    <mergeCell ref="E19:E20"/>
    <mergeCell ref="F19:G20"/>
  </mergeCells>
  <hyperlinks>
    <hyperlink ref="L5" r:id="rId1" xr:uid="{5A582E41-C3F1-4441-B3E6-53B4CFC97CDF}"/>
    <hyperlink ref="L14" r:id="rId2" xr:uid="{F66D3F8E-767A-4B91-AEE1-A0BCCB862321}"/>
  </hyperlinks>
  <pageMargins left="0.7" right="0.7" top="0.75" bottom="0.75" header="0.3" footer="0.3"/>
  <pageSetup orientation="portrait" horizontalDpi="1200" verticalDpi="120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29D1FA8590A3468255F3FA7D39B1DA" ma:contentTypeVersion="8" ma:contentTypeDescription="Create a new document." ma:contentTypeScope="" ma:versionID="4ecce23c3f96ea7cff5bdaa933d696ac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ac07eb5e-720c-4c0e-afb7-3f9edc60fc7f" xmlns:ns6="369941d8-ad61-4612-8199-fa251bcdca09" targetNamespace="http://schemas.microsoft.com/office/2006/metadata/properties" ma:root="true" ma:fieldsID="292c560cb096124b334ce2d6d656d32a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ac07eb5e-720c-4c0e-afb7-3f9edc60fc7f"/>
    <xsd:import namespace="369941d8-ad61-4612-8199-fa251bcdca09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SearchPropertie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d0c00c4a-2eec-4eb5-8f29-5755ddae8d62}" ma:internalName="TaxCatchAllLabel" ma:readOnly="true" ma:showField="CatchAllDataLabel" ma:web="369941d8-ad61-4612-8199-fa251bcdca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d0c00c4a-2eec-4eb5-8f29-5755ddae8d62}" ma:internalName="TaxCatchAll" ma:showField="CatchAllData" ma:web="369941d8-ad61-4612-8199-fa251bcdca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7eb5e-720c-4c0e-afb7-3f9edc60f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941d8-ad61-4612-8199-fa251bcdca09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Coverage xmlns="http://schemas.microsoft.com/sharepoint/v3/fields" xsi:nil="true"/>
    <Record xmlns="4ffa91fb-a0ff-4ac5-b2db-65c790d184a4">Shared</Record>
    <EPA_x0020_Office xmlns="4ffa91fb-a0ff-4ac5-b2db-65c790d184a4" xsi:nil="true"/>
    <Document_x0020_Creation_x0020_Date xmlns="4ffa91fb-a0ff-4ac5-b2db-65c790d184a4">2022-03-02T06:20:28+00:00</Document_x0020_Creation_x0020_Date>
    <EPA_x0020_Related_x0020_Documents xmlns="4ffa91fb-a0ff-4ac5-b2db-65c790d184a4" xsi:nil="true"/>
    <j747ac98061d40f0aa7bd47e1db5675d xmlns="4ffa91fb-a0ff-4ac5-b2db-65c790d184a4">
      <Terms xmlns="http://schemas.microsoft.com/office/infopath/2007/PartnerControls"/>
    </j747ac98061d40f0aa7bd47e1db5675d>
    <CategoryDescription xmlns="http://schemas.microsoft.com/sharepoint.v3" xsi:nil="true"/>
    <_Source xmlns="http://schemas.microsoft.com/sharepoint/v3/fields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  <TaxKeywordTaxHTField xmlns="4ffa91fb-a0ff-4ac5-b2db-65c790d184a4">
      <Terms xmlns="http://schemas.microsoft.com/office/infopath/2007/PartnerControls"/>
    </TaxKeywordTaxHTField>
    <Rights xmlns="4ffa91fb-a0ff-4ac5-b2db-65c790d184a4" xsi:nil="true"/>
    <External_x0020_Contributor xmlns="4ffa91fb-a0ff-4ac5-b2db-65c790d184a4" xsi:nil="true"/>
    <Identifier xmlns="4ffa91fb-a0ff-4ac5-b2db-65c790d184a4" xsi:nil="true"/>
    <Creator xmlns="4ffa91fb-a0ff-4ac5-b2db-65c790d184a4">
      <UserInfo>
        <DisplayName/>
        <AccountId xsi:nil="true"/>
        <AccountType/>
      </UserInfo>
    </Creator>
    <Language xmlns="http://schemas.microsoft.com/sharepoint/v3">English</Language>
  </documentManagement>
</p:properties>
</file>

<file path=customXml/itemProps1.xml><?xml version="1.0" encoding="utf-8"?>
<ds:datastoreItem xmlns:ds="http://schemas.openxmlformats.org/officeDocument/2006/customXml" ds:itemID="{8BF8ECB0-1105-43CF-8810-399A902F91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B6B25D-277A-4892-9DE8-F0D2ED653FDD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C266B10-717F-4129-AEA3-ABE98FF4C3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ac07eb5e-720c-4c0e-afb7-3f9edc60fc7f"/>
    <ds:schemaRef ds:uri="369941d8-ad61-4612-8199-fa251bcdca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EA6DE02-D9C9-4E63-90D8-EF719D534295}">
  <ds:schemaRefs>
    <ds:schemaRef ds:uri="8f0ccb0b-2b45-4ecf-807d-d8fd9145fac4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c3fe2bc6-81ec-4aad-a296-b74ae9f31a66"/>
    <ds:schemaRef ds:uri="http://schemas.microsoft.com/office/2006/documentManagement/types"/>
    <ds:schemaRef ds:uri="http://schemas.microsoft.com/sharepoint.v3"/>
    <ds:schemaRef ds:uri="http://schemas.microsoft.com/sharepoint/v3/fields"/>
    <ds:schemaRef ds:uri="http://schemas.microsoft.com/sharepoint/v3"/>
    <ds:schemaRef ds:uri="http://purl.org/dc/elements/1.1/"/>
    <ds:schemaRef ds:uri="4ffa91fb-a0ff-4ac5-b2db-65c790d184a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Feret, Karen (Milam)</dc:creator>
  <cp:keywords/>
  <dc:description/>
  <cp:lastModifiedBy>Schultz, Eric</cp:lastModifiedBy>
  <cp:revision/>
  <dcterms:created xsi:type="dcterms:W3CDTF">2021-09-24T14:34:46Z</dcterms:created>
  <dcterms:modified xsi:type="dcterms:W3CDTF">2026-09-16T22:53:50Z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0x010100D229D1FA8590A3468255F3FA7D39B1DA</vt:lpwstr>
  </property>
  <property fmtid="{D5CDD505-2E9C-101B-9397-08002B2CF9AE}" pid="4" name="Document_x0020_Type">
    <vt:lpwstr/>
  </property>
  <property fmtid="{D5CDD505-2E9C-101B-9397-08002B2CF9AE}" pid="5" name="MediaServiceImageTags">
    <vt:lpwstr/>
  </property>
  <property fmtid="{D5CDD505-2E9C-101B-9397-08002B2CF9AE}" pid="6" name="e3f09c3df709400db2417a7161762d62">
    <vt:lpwstr/>
  </property>
  <property fmtid="{D5CDD505-2E9C-101B-9397-08002B2CF9AE}" pid="7" name="EPA_x0020_Subject">
    <vt:lpwstr/>
  </property>
  <property fmtid="{D5CDD505-2E9C-101B-9397-08002B2CF9AE}" pid="8" name="Document Type">
    <vt:lpwstr/>
  </property>
  <property fmtid="{D5CDD505-2E9C-101B-9397-08002B2CF9AE}" pid="9" name="EPA Subject">
    <vt:lpwstr/>
  </property>
</Properties>
</file>