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sepa-my.sharepoint.com/personal/schultz_eric_epa_gov/Documents/03 ICR materials- COMP/"/>
    </mc:Choice>
  </mc:AlternateContent>
  <xr:revisionPtr revIDLastSave="8" documentId="8_{C85675AF-FC07-41CA-A0B9-3ABAEE4A6769}" xr6:coauthVersionLast="47" xr6:coauthVersionMax="47" xr10:uidLastSave="{B7520AF6-8904-4270-B91A-AA71140430E8}"/>
  <bookViews>
    <workbookView xWindow="-105" yWindow="135" windowWidth="28770" windowHeight="15450" tabRatio="870" activeTab="9" xr2:uid="{00000000-000D-0000-FFFF-FFFF00000000}"/>
  </bookViews>
  <sheets>
    <sheet name="Summary" sheetId="27" r:id="rId1"/>
    <sheet name="I-Biogas Producers" sheetId="5" r:id="rId2"/>
    <sheet name="II-RNG Producers" sheetId="23" r:id="rId3"/>
    <sheet name="III-RNG Importers" sheetId="29" r:id="rId4"/>
    <sheet name="IV-SFW" sheetId="26" r:id="rId5"/>
    <sheet name="V-RIN Generators" sheetId="16" r:id="rId6"/>
    <sheet name="VI-QAP " sheetId="22" r:id="rId7"/>
    <sheet name="VII -RNG RIN separators" sheetId="24" r:id="rId8"/>
    <sheet name="VIII - Third Parties" sheetId="25" r:id="rId9"/>
    <sheet name="IX-Producers of RF Biogas" sheetId="30" r:id="rId10"/>
    <sheet name="Labor Costs" sheetId="2" r:id="rId1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27" l="1"/>
  <c r="M22" i="23" l="1"/>
  <c r="K22" i="23"/>
  <c r="K22" i="5"/>
  <c r="K19" i="5"/>
  <c r="K20" i="5"/>
  <c r="J22" i="23"/>
  <c r="G22" i="23" l="1"/>
  <c r="I20" i="30"/>
  <c r="K13" i="24"/>
  <c r="K20" i="24" s="1"/>
  <c r="M25" i="23"/>
  <c r="M24" i="23"/>
  <c r="K15" i="23"/>
  <c r="K25" i="23" s="1"/>
  <c r="K18" i="30"/>
  <c r="J18" i="30"/>
  <c r="I18" i="30"/>
  <c r="K24" i="16"/>
  <c r="M18" i="30"/>
  <c r="L14" i="26"/>
  <c r="N13" i="26"/>
  <c r="N12" i="26"/>
  <c r="M13" i="26"/>
  <c r="M12" i="26"/>
  <c r="J12" i="26"/>
  <c r="K12" i="26"/>
  <c r="J13" i="26"/>
  <c r="K13" i="26"/>
  <c r="I13" i="26"/>
  <c r="I12" i="26"/>
  <c r="N24" i="16"/>
  <c r="N23" i="16"/>
  <c r="L18" i="22"/>
  <c r="N16" i="22"/>
  <c r="M16" i="22"/>
  <c r="J16" i="22"/>
  <c r="K16" i="22"/>
  <c r="I16" i="22"/>
  <c r="N20" i="24"/>
  <c r="N19" i="24"/>
  <c r="M20" i="24"/>
  <c r="M19" i="24"/>
  <c r="J19" i="24"/>
  <c r="K19" i="24"/>
  <c r="J20" i="24"/>
  <c r="I20" i="24"/>
  <c r="I19" i="24"/>
  <c r="N9" i="25"/>
  <c r="M9" i="25"/>
  <c r="J9" i="25"/>
  <c r="K9" i="25"/>
  <c r="I9" i="25"/>
  <c r="L11" i="25"/>
  <c r="L22" i="30"/>
  <c r="N21" i="30"/>
  <c r="N20" i="30"/>
  <c r="M21" i="30"/>
  <c r="M20" i="30"/>
  <c r="J20" i="30"/>
  <c r="K20" i="30"/>
  <c r="J21" i="30"/>
  <c r="K21" i="30"/>
  <c r="I21" i="30"/>
  <c r="L21" i="24"/>
  <c r="L25" i="16"/>
  <c r="M24" i="16"/>
  <c r="J24" i="16"/>
  <c r="I24" i="16"/>
  <c r="M23" i="16"/>
  <c r="K23" i="16"/>
  <c r="J23" i="16"/>
  <c r="I23" i="16"/>
  <c r="M24" i="29"/>
  <c r="M23" i="29"/>
  <c r="J23" i="29"/>
  <c r="K23" i="29"/>
  <c r="J24" i="29"/>
  <c r="K24" i="29"/>
  <c r="I23" i="29"/>
  <c r="I21" i="29"/>
  <c r="I24" i="29"/>
  <c r="J22" i="5"/>
  <c r="J25" i="23"/>
  <c r="J24" i="23"/>
  <c r="L26" i="23"/>
  <c r="I24" i="23"/>
  <c r="N25" i="23"/>
  <c r="I25" i="23"/>
  <c r="N24" i="23"/>
  <c r="K24" i="23"/>
  <c r="N25" i="5"/>
  <c r="N24" i="5"/>
  <c r="M25" i="5"/>
  <c r="M24" i="5"/>
  <c r="J24" i="5"/>
  <c r="K24" i="5"/>
  <c r="J25" i="5"/>
  <c r="K25" i="5"/>
  <c r="I25" i="5"/>
  <c r="I24" i="5"/>
  <c r="N24" i="29" l="1"/>
  <c r="L25" i="29"/>
  <c r="N23" i="29"/>
  <c r="I11" i="29" l="1"/>
  <c r="I10" i="29"/>
  <c r="I10" i="30" l="1"/>
  <c r="J10" i="30" s="1"/>
  <c r="I12" i="29"/>
  <c r="J12" i="29" s="1"/>
  <c r="I10" i="24"/>
  <c r="J10" i="24" s="1"/>
  <c r="I9" i="24"/>
  <c r="J9" i="24" s="1"/>
  <c r="I11" i="16"/>
  <c r="J11" i="16" s="1"/>
  <c r="M7" i="25"/>
  <c r="M22" i="5"/>
  <c r="I12" i="5"/>
  <c r="J12" i="5" s="1"/>
  <c r="I12" i="23"/>
  <c r="J12" i="23" s="1"/>
  <c r="I13" i="30"/>
  <c r="J13" i="30" s="1"/>
  <c r="I12" i="30"/>
  <c r="J12" i="30" s="1"/>
  <c r="I9" i="30"/>
  <c r="I8" i="24"/>
  <c r="M14" i="22"/>
  <c r="G14" i="22"/>
  <c r="I16" i="30"/>
  <c r="J16" i="30" s="1"/>
  <c r="I15" i="30"/>
  <c r="J15" i="30" s="1"/>
  <c r="I14" i="30"/>
  <c r="I11" i="30"/>
  <c r="J11" i="30" s="1"/>
  <c r="I8" i="30"/>
  <c r="J8" i="30" s="1"/>
  <c r="I7" i="30"/>
  <c r="I6" i="30"/>
  <c r="J6" i="30" s="1"/>
  <c r="I5" i="30"/>
  <c r="J5" i="30" s="1"/>
  <c r="D12" i="27" s="1"/>
  <c r="I13" i="24"/>
  <c r="J13" i="24" s="1"/>
  <c r="I8" i="26"/>
  <c r="J8" i="26" s="1"/>
  <c r="J9" i="26"/>
  <c r="I7" i="26"/>
  <c r="J7" i="26" s="1"/>
  <c r="I6" i="26"/>
  <c r="J6" i="26" s="1"/>
  <c r="I5" i="26"/>
  <c r="J5" i="26" s="1"/>
  <c r="G18" i="30"/>
  <c r="I6" i="22"/>
  <c r="J6" i="22" s="1"/>
  <c r="I8" i="16"/>
  <c r="I17" i="29"/>
  <c r="M10" i="26"/>
  <c r="G10" i="26"/>
  <c r="I16" i="16"/>
  <c r="J16" i="16" s="1"/>
  <c r="I16" i="29"/>
  <c r="J16" i="29" s="1"/>
  <c r="I17" i="23"/>
  <c r="J17" i="23" s="1"/>
  <c r="J10" i="26" l="1"/>
  <c r="D7" i="27" s="1"/>
  <c r="J9" i="30"/>
  <c r="J14" i="30"/>
  <c r="C12" i="27"/>
  <c r="J17" i="29"/>
  <c r="I10" i="26"/>
  <c r="C7" i="27" s="1"/>
  <c r="M21" i="29"/>
  <c r="G21" i="29"/>
  <c r="I19" i="29"/>
  <c r="J19" i="29" s="1"/>
  <c r="I18" i="29"/>
  <c r="J18" i="29" s="1"/>
  <c r="I15" i="29"/>
  <c r="J15" i="29" s="1"/>
  <c r="I14" i="29"/>
  <c r="J14" i="29" s="1"/>
  <c r="I13" i="29"/>
  <c r="J13" i="29" s="1"/>
  <c r="J11" i="29"/>
  <c r="I9" i="29"/>
  <c r="I8" i="29"/>
  <c r="J8" i="29" s="1"/>
  <c r="I7" i="29"/>
  <c r="I20" i="23"/>
  <c r="J20" i="23" s="1"/>
  <c r="I15" i="23"/>
  <c r="J15" i="23" s="1"/>
  <c r="I19" i="23"/>
  <c r="J19" i="23" s="1"/>
  <c r="I18" i="23"/>
  <c r="J18" i="23" s="1"/>
  <c r="I16" i="23"/>
  <c r="J16" i="23" s="1"/>
  <c r="I14" i="23"/>
  <c r="I13" i="23"/>
  <c r="J13" i="23" s="1"/>
  <c r="I11" i="23"/>
  <c r="J11" i="23" s="1"/>
  <c r="I10" i="23"/>
  <c r="J10" i="23" s="1"/>
  <c r="I9" i="23"/>
  <c r="J9" i="23" s="1"/>
  <c r="I8" i="23"/>
  <c r="I7" i="23"/>
  <c r="J7" i="23" s="1"/>
  <c r="I6" i="23"/>
  <c r="J6" i="23" s="1"/>
  <c r="I15" i="24"/>
  <c r="J15" i="24" s="1"/>
  <c r="I14" i="24"/>
  <c r="J14" i="24" s="1"/>
  <c r="I12" i="24"/>
  <c r="J12" i="24" s="1"/>
  <c r="I11" i="24"/>
  <c r="J11" i="24" s="1"/>
  <c r="I7" i="24"/>
  <c r="I6" i="24"/>
  <c r="I5" i="24"/>
  <c r="G17" i="24"/>
  <c r="M17" i="24"/>
  <c r="J7" i="29" l="1"/>
  <c r="C6" i="27"/>
  <c r="I22" i="23"/>
  <c r="C5" i="27" s="1"/>
  <c r="J10" i="29"/>
  <c r="J14" i="23"/>
  <c r="I17" i="24"/>
  <c r="J5" i="24"/>
  <c r="J6" i="24"/>
  <c r="J21" i="29" l="1"/>
  <c r="D6" i="27" s="1"/>
  <c r="D5" i="27"/>
  <c r="J17" i="24"/>
  <c r="I19" i="16" l="1"/>
  <c r="J19" i="16" s="1"/>
  <c r="I18" i="16"/>
  <c r="J18" i="16" s="1"/>
  <c r="I15" i="16"/>
  <c r="J15" i="16" s="1"/>
  <c r="I14" i="16"/>
  <c r="J14" i="16" s="1"/>
  <c r="I13" i="16"/>
  <c r="J13" i="16" s="1"/>
  <c r="I12" i="16"/>
  <c r="J12" i="16" s="1"/>
  <c r="I10" i="16"/>
  <c r="J10" i="16" s="1"/>
  <c r="I9" i="16"/>
  <c r="J9" i="16" s="1"/>
  <c r="I7" i="16"/>
  <c r="J7" i="16" s="1"/>
  <c r="I18" i="5" l="1"/>
  <c r="J18" i="5" s="1"/>
  <c r="I15" i="5"/>
  <c r="J15" i="5" s="1"/>
  <c r="I20" i="5"/>
  <c r="J20" i="5" s="1"/>
  <c r="I16" i="5"/>
  <c r="J16" i="5" s="1"/>
  <c r="J10" i="5"/>
  <c r="I8" i="5"/>
  <c r="J8" i="5" s="1"/>
  <c r="I19" i="5" l="1"/>
  <c r="I17" i="5"/>
  <c r="I14" i="5"/>
  <c r="I13" i="5"/>
  <c r="I11" i="5"/>
  <c r="I9" i="5"/>
  <c r="I7" i="5"/>
  <c r="I6" i="5"/>
  <c r="I22" i="5" l="1"/>
  <c r="J11" i="5"/>
  <c r="J19" i="5"/>
  <c r="J13" i="5"/>
  <c r="J14" i="5"/>
  <c r="J6" i="5"/>
  <c r="J17" i="5"/>
  <c r="J7" i="5"/>
  <c r="J9" i="5"/>
  <c r="I6" i="25"/>
  <c r="J6" i="25" s="1"/>
  <c r="I5" i="25"/>
  <c r="J5" i="25" s="1"/>
  <c r="I11" i="22"/>
  <c r="J11" i="22" s="1"/>
  <c r="I10" i="22"/>
  <c r="J10" i="22" s="1"/>
  <c r="I9" i="22"/>
  <c r="J9" i="22" s="1"/>
  <c r="I8" i="22"/>
  <c r="J8" i="22" s="1"/>
  <c r="I7" i="22"/>
  <c r="J7" i="22" l="1"/>
  <c r="J14" i="22" s="1"/>
  <c r="I14" i="22"/>
  <c r="L26" i="5"/>
  <c r="G22" i="5"/>
  <c r="G7" i="25" l="1"/>
  <c r="M21" i="16" l="1"/>
  <c r="B23" i="27" s="1"/>
  <c r="G21" i="16"/>
  <c r="B21" i="27" s="1"/>
  <c r="I7" i="25" l="1"/>
  <c r="C11" i="27" s="1"/>
  <c r="J7" i="25"/>
  <c r="J21" i="16"/>
  <c r="I21" i="16"/>
  <c r="C9" i="27" l="1"/>
  <c r="D5" i="2" l="1"/>
  <c r="F5" i="2" s="1"/>
  <c r="D6" i="2"/>
  <c r="F6" i="2" s="1"/>
  <c r="D7" i="2"/>
  <c r="F7" i="2" s="1"/>
  <c r="D8" i="2"/>
  <c r="F8" i="2" s="1"/>
  <c r="D9" i="27"/>
  <c r="D11" i="27"/>
  <c r="C8" i="27"/>
  <c r="D8" i="27"/>
  <c r="D4" i="27" l="1"/>
  <c r="C4" i="27"/>
  <c r="D10" i="27"/>
  <c r="C10" i="27"/>
  <c r="F9" i="2"/>
  <c r="F10" i="2" l="1"/>
  <c r="F12" i="5" s="1"/>
  <c r="K12" i="5" s="1"/>
  <c r="C13" i="27"/>
  <c r="D13" i="27"/>
  <c r="F5" i="25"/>
  <c r="K5" i="25" s="1"/>
  <c r="F7" i="29" l="1"/>
  <c r="F8" i="29"/>
  <c r="F15" i="23"/>
  <c r="F6" i="26"/>
  <c r="K6" i="26" s="1"/>
  <c r="F8" i="30"/>
  <c r="K8" i="30" s="1"/>
  <c r="F9" i="5"/>
  <c r="K9" i="5" s="1"/>
  <c r="F18" i="5"/>
  <c r="K18" i="5" s="1"/>
  <c r="F10" i="23"/>
  <c r="K10" i="23" s="1"/>
  <c r="K14" i="29"/>
  <c r="F6" i="30"/>
  <c r="K6" i="30" s="1"/>
  <c r="F8" i="24"/>
  <c r="K8" i="24" s="1"/>
  <c r="F10" i="16"/>
  <c r="K10" i="16" s="1"/>
  <c r="F7" i="26"/>
  <c r="K7" i="26" s="1"/>
  <c r="F8" i="5"/>
  <c r="K8" i="5" s="1"/>
  <c r="F13" i="29"/>
  <c r="K13" i="29" s="1"/>
  <c r="F13" i="5"/>
  <c r="K13" i="5" s="1"/>
  <c r="F16" i="23"/>
  <c r="K16" i="23" s="1"/>
  <c r="F8" i="16"/>
  <c r="K8" i="16" s="1"/>
  <c r="F7" i="22"/>
  <c r="K7" i="22" s="1"/>
  <c r="F19" i="29"/>
  <c r="K19" i="29" s="1"/>
  <c r="F7" i="30"/>
  <c r="K7" i="30" s="1"/>
  <c r="F15" i="29"/>
  <c r="K15" i="29" s="1"/>
  <c r="F19" i="5"/>
  <c r="F15" i="16"/>
  <c r="K15" i="16" s="1"/>
  <c r="F10" i="29"/>
  <c r="K10" i="29" s="1"/>
  <c r="F9" i="29"/>
  <c r="K9" i="29" s="1"/>
  <c r="K16" i="29"/>
  <c r="F10" i="30"/>
  <c r="K10" i="30" s="1"/>
  <c r="F11" i="22"/>
  <c r="K11" i="22" s="1"/>
  <c r="F15" i="24"/>
  <c r="K15" i="24" s="1"/>
  <c r="F6" i="25"/>
  <c r="K6" i="25" s="1"/>
  <c r="K7" i="25" s="1"/>
  <c r="E11" i="27" s="1"/>
  <c r="F19" i="16"/>
  <c r="F11" i="23"/>
  <c r="K11" i="23" s="1"/>
  <c r="F17" i="23"/>
  <c r="K17" i="23" s="1"/>
  <c r="F10" i="5"/>
  <c r="K10" i="5" s="1"/>
  <c r="F20" i="23"/>
  <c r="K20" i="23" s="1"/>
  <c r="F9" i="26"/>
  <c r="K9" i="26" s="1"/>
  <c r="F16" i="5"/>
  <c r="K16" i="5" s="1"/>
  <c r="F12" i="24"/>
  <c r="K12" i="24" s="1"/>
  <c r="F13" i="30"/>
  <c r="K13" i="30" s="1"/>
  <c r="F15" i="5"/>
  <c r="K15" i="5" s="1"/>
  <c r="F8" i="22"/>
  <c r="K8" i="22" s="1"/>
  <c r="F11" i="5"/>
  <c r="K11" i="5" s="1"/>
  <c r="F12" i="16"/>
  <c r="K12" i="16" s="1"/>
  <c r="F8" i="23"/>
  <c r="K8" i="23" s="1"/>
  <c r="F6" i="24"/>
  <c r="K6" i="24" s="1"/>
  <c r="F10" i="24"/>
  <c r="K10" i="24" s="1"/>
  <c r="F11" i="16"/>
  <c r="K11" i="16" s="1"/>
  <c r="F9" i="22"/>
  <c r="K9" i="22" s="1"/>
  <c r="F13" i="16"/>
  <c r="K13" i="16" s="1"/>
  <c r="F6" i="23"/>
  <c r="K6" i="23" s="1"/>
  <c r="F5" i="30"/>
  <c r="K5" i="30" s="1"/>
  <c r="E12" i="27" s="1"/>
  <c r="F13" i="24"/>
  <c r="F6" i="5"/>
  <c r="K6" i="5" s="1"/>
  <c r="F10" i="22"/>
  <c r="K10" i="22" s="1"/>
  <c r="F14" i="16"/>
  <c r="K14" i="16" s="1"/>
  <c r="K8" i="29"/>
  <c r="K11" i="29"/>
  <c r="F15" i="30"/>
  <c r="K15" i="30" s="1"/>
  <c r="F8" i="26"/>
  <c r="K8" i="26" s="1"/>
  <c r="F14" i="5"/>
  <c r="K14" i="5" s="1"/>
  <c r="F7" i="16"/>
  <c r="K7" i="16" s="1"/>
  <c r="F19" i="23"/>
  <c r="K19" i="23" s="1"/>
  <c r="F7" i="24"/>
  <c r="K7" i="24" s="1"/>
  <c r="F12" i="30"/>
  <c r="K12" i="30" s="1"/>
  <c r="F11" i="30"/>
  <c r="K11" i="30" s="1"/>
  <c r="F14" i="23"/>
  <c r="K14" i="23" s="1"/>
  <c r="F17" i="5"/>
  <c r="K17" i="5" s="1"/>
  <c r="K7" i="29"/>
  <c r="F7" i="5"/>
  <c r="K7" i="5" s="1"/>
  <c r="F18" i="16"/>
  <c r="K18" i="16" s="1"/>
  <c r="F18" i="29"/>
  <c r="K18" i="29" s="1"/>
  <c r="F7" i="23"/>
  <c r="K7" i="23" s="1"/>
  <c r="F16" i="16"/>
  <c r="K16" i="16" s="1"/>
  <c r="F9" i="30"/>
  <c r="K9" i="30" s="1"/>
  <c r="F9" i="23"/>
  <c r="K9" i="23" s="1"/>
  <c r="F14" i="30"/>
  <c r="K14" i="30" s="1"/>
  <c r="F12" i="29"/>
  <c r="K12" i="29" s="1"/>
  <c r="F12" i="23"/>
  <c r="K12" i="23" s="1"/>
  <c r="F9" i="16"/>
  <c r="K9" i="16" s="1"/>
  <c r="F18" i="23"/>
  <c r="K18" i="23" s="1"/>
  <c r="F14" i="24"/>
  <c r="K14" i="24" s="1"/>
  <c r="F6" i="22"/>
  <c r="K6" i="22" s="1"/>
  <c r="F5" i="26"/>
  <c r="K5" i="26" s="1"/>
  <c r="F17" i="29"/>
  <c r="K17" i="29" s="1"/>
  <c r="F20" i="5"/>
  <c r="F11" i="24"/>
  <c r="K11" i="24" s="1"/>
  <c r="F5" i="24"/>
  <c r="K5" i="24" s="1"/>
  <c r="F13" i="23"/>
  <c r="K13" i="23" s="1"/>
  <c r="F16" i="30"/>
  <c r="K16" i="30" s="1"/>
  <c r="F9" i="24"/>
  <c r="K9" i="24" s="1"/>
  <c r="K10" i="26" l="1"/>
  <c r="E7" i="27" s="1"/>
  <c r="K21" i="16"/>
  <c r="E8" i="27" s="1"/>
  <c r="E5" i="27"/>
  <c r="E4" i="27"/>
  <c r="K14" i="22"/>
  <c r="E9" i="27" s="1"/>
  <c r="K21" i="29"/>
  <c r="E6" i="27" s="1"/>
  <c r="K17" i="24"/>
  <c r="E10" i="27" l="1"/>
  <c r="E13" i="27"/>
</calcChain>
</file>

<file path=xl/sharedStrings.xml><?xml version="1.0" encoding="utf-8"?>
<sst xmlns="http://schemas.openxmlformats.org/spreadsheetml/2006/main" count="622" uniqueCount="285">
  <si>
    <t>Summary</t>
  </si>
  <si>
    <t>Type of Respondent</t>
  </si>
  <si>
    <t>Total Responses per Year</t>
  </si>
  <si>
    <t>Total Hours per Year</t>
  </si>
  <si>
    <t>Total Cost per Year (Labor and Non-Labor)</t>
  </si>
  <si>
    <t>GRAND TOTAL</t>
  </si>
  <si>
    <t>TOTAL NUMBER of Respondents:</t>
  </si>
  <si>
    <t xml:space="preserve">Non-Labor Costs* Only: </t>
  </si>
  <si>
    <t xml:space="preserve">*Non-Labor Costs include capital, O&amp;M, and purchased services. </t>
  </si>
  <si>
    <t xml:space="preserve">These costs are reflected in the "OMB Inventory." </t>
  </si>
  <si>
    <t>Annual Respondent Burden and Cost by Type of Party</t>
  </si>
  <si>
    <t>Information Collection Activity</t>
  </si>
  <si>
    <t>Hours and Cost</t>
  </si>
  <si>
    <t>Total Hours and Cost</t>
  </si>
  <si>
    <t>Forms &amp; Notes</t>
  </si>
  <si>
    <t>Citation</t>
  </si>
  <si>
    <t>Activity</t>
  </si>
  <si>
    <t>Standard Industry Mix Hours/ Response</t>
  </si>
  <si>
    <t>Clerical Only Hours/ Response</t>
  </si>
  <si>
    <t xml:space="preserve">Purchased Services Hours/ Response </t>
  </si>
  <si>
    <t>Total Cost/ Response (dollars)</t>
  </si>
  <si>
    <t>Number of Respondents</t>
  </si>
  <si>
    <t>Number of Responses per party/year</t>
  </si>
  <si>
    <t>Total Number of Responses per Year</t>
  </si>
  <si>
    <t>Total Hours/ Year</t>
  </si>
  <si>
    <t>Total Cost/Year (Labor and Non-Labor)</t>
  </si>
  <si>
    <t xml:space="preserve">Non-Labor Only Portion of Column K (ALL PURCHASED SERVICES) </t>
  </si>
  <si>
    <t>40 CFR Part 80</t>
  </si>
  <si>
    <t>Reporting: Registration by Biogas Producers; set up initial system accounts with EPA</t>
  </si>
  <si>
    <t xml:space="preserve">OTAQREG; assumes 3 hours, divided by 3, to annualize for ICR. </t>
  </si>
  <si>
    <t xml:space="preserve">OTAQREG; asumes 3 hours, divided by 3, to annualize for ICR. </t>
  </si>
  <si>
    <t>OTAQREG; assumes 36 hours, divided by 3, to annualize for ICR.</t>
  </si>
  <si>
    <t xml:space="preserve">Reporting: Registration by Biogas Producers; Third Party Engineering Review </t>
  </si>
  <si>
    <t xml:space="preserve">OTAQREG; assumes 48 hours, divided by 3, to annualize for ICR. All purchased services. </t>
  </si>
  <si>
    <t xml:space="preserve">Reporting: Update registration as needed to reflect changes in information, etc. </t>
  </si>
  <si>
    <t xml:space="preserve">OTAQREG; assumes 10% of respondents do this each year of this ICR. </t>
  </si>
  <si>
    <t>Recordkeeping: Internal systems updates (e.g. to program PTDs and batch number generation)</t>
  </si>
  <si>
    <t>One time burden; 24 hours divided by 3 years to annualize</t>
  </si>
  <si>
    <t>Recordkeeping: Assign batch numbers</t>
  </si>
  <si>
    <t xml:space="preserve">Recordkeeping: keep copies of registration, reporting, and other compliance records, PTDs under 80.155(a) and keep records specific to biogas production under 80.155(b), including contracts, affidavits, etc. </t>
  </si>
  <si>
    <t xml:space="preserve">Recordkeeping: PTD requirements </t>
  </si>
  <si>
    <t>Assumes weekly frequency and a somewhat automated process; PTDs are CBP.</t>
  </si>
  <si>
    <t xml:space="preserve">Estimate assumes a monthly frequency. Assumes all purchased services. </t>
  </si>
  <si>
    <t>Reporting: additional requirements for Foreign Entities; letter from RCO, bond posting, English language translations, etc. requirements specific to foreign entities.</t>
  </si>
  <si>
    <t>CBP</t>
  </si>
  <si>
    <t>Reporting: Attest Engagements (annual)</t>
  </si>
  <si>
    <t>Total Cost/Year</t>
  </si>
  <si>
    <t xml:space="preserve">Non-Labor Only Portion of Column K (All Purchased Services ) </t>
  </si>
  <si>
    <t xml:space="preserve">Recordkeeping: Internal systems updates </t>
  </si>
  <si>
    <t xml:space="preserve">Recordkeeping: keep copies of registration, reporting, and other compliance records, PTDs under 80.155(a) and keep records specific to generation and assignment of RINs under 80.155(d), including contracts, affidavits, etc. </t>
  </si>
  <si>
    <t xml:space="preserve">Assumes weekly and a customary business practice (CBP) process. Since information to be retained is somewhat detailed related to RIN generation and assignment, assumes appropriate amount of time for weekly oversight. </t>
  </si>
  <si>
    <t xml:space="preserve">Non-Labor Only Portion of Column K (Capital, O&amp;M and Purchased Services) </t>
  </si>
  <si>
    <t>Reporting: Registration; set up initial system accounts with EPA</t>
  </si>
  <si>
    <t xml:space="preserve">New registrants; OTAQREG; assumes 3 hours, divided by 3, to annualize for ICR. </t>
  </si>
  <si>
    <t>Reporting:  submit company and facility  program registration information under 80.145(e)(1) and 1090.805 and perform necessary association with third parties (auditor) following forms &amp; procedures</t>
  </si>
  <si>
    <t xml:space="preserve">New registrants; OTAQREG; asumes 3 hours, divided by 3, to annualize for ICR. </t>
  </si>
  <si>
    <t>Reporting: Update registration as needed to reflect changes in information and changes needed due to new regulation.</t>
  </si>
  <si>
    <t>OTAQREG; assumes 176 existing registrants will need to update registration.</t>
  </si>
  <si>
    <t xml:space="preserve">Reporting: EMTS (RIN generation/transactional reporting) </t>
  </si>
  <si>
    <t>Reporting: additional requirements for foreign RNG producers</t>
  </si>
  <si>
    <t>Reporting: Batch Verification (4x/year)</t>
  </si>
  <si>
    <t>Reporting: Agreggate RIN Verification (4x/year)</t>
  </si>
  <si>
    <t>Reporting: On-Site Audit Report (4x/year)</t>
  </si>
  <si>
    <t>Reporting: Mass Balance</t>
  </si>
  <si>
    <t>Reporting: Potentially Invalid RINs (4x/year)</t>
  </si>
  <si>
    <t xml:space="preserve">Notes to the Table: </t>
  </si>
  <si>
    <t>Reporting:  submit company and facility  program registration information and  perform necessary association with third parties (auditor) following forms &amp; procedures</t>
  </si>
  <si>
    <t>80.1450 &amp; 1090 subpart I</t>
  </si>
  <si>
    <t>Registration by attest auditor or engineer for RFS program only</t>
  </si>
  <si>
    <t>OTAQ REG USER GUIDE</t>
  </si>
  <si>
    <t>80.1450 &amp; 40 CFR part 1090 subpart I</t>
  </si>
  <si>
    <t>Association "handshake" within registration with client</t>
  </si>
  <si>
    <t xml:space="preserve">This table exists to get an accurate respondent count, because these auditors do register with EPA . </t>
  </si>
  <si>
    <t>Labor Costs</t>
  </si>
  <si>
    <t>Labor Type</t>
  </si>
  <si>
    <t>Labor Cost/hour</t>
  </si>
  <si>
    <r>
      <t>Labor + Overhead/ hour</t>
    </r>
    <r>
      <rPr>
        <i/>
        <vertAlign val="superscript"/>
        <sz val="11"/>
        <color theme="1"/>
        <rFont val="Calibri"/>
        <family val="2"/>
        <scheme val="minor"/>
      </rPr>
      <t>a</t>
    </r>
  </si>
  <si>
    <t>Portion attributed/hour</t>
  </si>
  <si>
    <t>Employer Cost/hour</t>
  </si>
  <si>
    <t>Managerial (CEO - 11-1011)</t>
  </si>
  <si>
    <t>Professional/Technical (Refinery Operators - 51-8093)</t>
  </si>
  <si>
    <t>Clerical (Secretaries and Administrative Assistants 43-6010)</t>
  </si>
  <si>
    <t>Legal (Lawyer 23-1011)</t>
  </si>
  <si>
    <t>Total Employer Cost/hour</t>
  </si>
  <si>
    <r>
      <t>Purchased Services</t>
    </r>
    <r>
      <rPr>
        <vertAlign val="superscript"/>
        <sz val="11"/>
        <color theme="3" tint="0.39997558519241921"/>
        <rFont val="Calibri"/>
        <family val="2"/>
        <scheme val="minor"/>
      </rPr>
      <t>b</t>
    </r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</si>
  <si>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0"/>
        <color theme="1"/>
        <rFont val="Calibri"/>
        <family val="2"/>
        <scheme val="minor"/>
      </rPr>
      <t>Overhead is calculated to be equal to the cost of labor; i.e. 2x labor cost, rounded up.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</si>
  <si>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T</t>
    </r>
    <r>
      <rPr>
        <sz val="10"/>
        <rFont val="Calibri"/>
        <family val="2"/>
        <scheme val="minor"/>
      </rPr>
      <t>he cost of purchased services (for example, cost of attest auditors) is calculated at 2.5 times the Total Employer Cost. Increased from 2 times (as a result of industry consultation/comment on RFS ICR 2060-0725).</t>
    </r>
  </si>
  <si>
    <t xml:space="preserve">“May 2021 National Industry-Specific Occupational Employment and Wage Estimates for NAICS 324000 - Petroleum and Coal Products Manufacturing” </t>
  </si>
  <si>
    <t>US Bureau of Labor Statistics</t>
  </si>
  <si>
    <t xml:space="preserve">See: https://www.bls.gov/oes/current/naics3_324000.htm (accessed May 2, 2022). </t>
  </si>
  <si>
    <t xml:space="preserve">For each labor category, mean hourly wage was selected. </t>
  </si>
  <si>
    <t>40 CFR part 80</t>
  </si>
  <si>
    <t>Reporting: Registration by Biogas Producers; providing all detail information in 80.135</t>
  </si>
  <si>
    <t>§80.170, 80.1469 et seq.</t>
  </si>
  <si>
    <t>We estimate all parties will participate in QAP. QAP reports are submitted by QAP providers and are shown on Tab V-QAP of this Appendix.</t>
  </si>
  <si>
    <t>New registrants; OTAQREG; assumes 3 hours, divided by 3, to annualize for ICR. 75 domestic plus 20 foreign</t>
  </si>
  <si>
    <t>New registrants; OTAQREG; asumes 3 hours, divided by 3, to annualize for ICR. 75 domestic plus 20 foreign</t>
  </si>
  <si>
    <t>New registrants; OTAQREG; assumes 36 hours, divided by 3, to annualize for ICR. 75 domestic plus 20 foreign</t>
  </si>
  <si>
    <t>§80.105, 80.155, and see  80.1426(f)(3)(vi)</t>
  </si>
  <si>
    <t xml:space="preserve">Recordkeeping: related to participation in QAP </t>
  </si>
  <si>
    <t>Reporting: Registration by Biogas Producers; submit company and facility  program registration information under 80.135 and 1090.805 and perform necessary association with third parties (auditor) following forms &amp; procedures</t>
  </si>
  <si>
    <t>Reporting:  submit company and facility  program registration information under 80.135 and 1090.805 and perform necessary association with third parties (auditor) following forms &amp; procedures</t>
  </si>
  <si>
    <t>Reporting: Registration;  including the specific registration items applicable to these parties under 80.135</t>
  </si>
  <si>
    <t>§80.165 and 80.1464</t>
  </si>
  <si>
    <t xml:space="preserve">Assumes no new registrants as a result of this proposed rule, but assumes additional reporting burden, as a result of new regulations. </t>
  </si>
  <si>
    <t xml:space="preserve">NOTE: QAP Providers perform third party services, are separate from other Third Parties because of they incur R&amp;R burden directly. </t>
  </si>
  <si>
    <t xml:space="preserve">New registrants; OTAQREG; assumes 36 hours, divided by 3, to annualize for ICR. </t>
  </si>
  <si>
    <t>Existing registrants; OTAQREG</t>
  </si>
  <si>
    <t xml:space="preserve">I-Biogas Producers </t>
  </si>
  <si>
    <t xml:space="preserve">II-RNG Producers </t>
  </si>
  <si>
    <t>III-RNG Importers</t>
  </si>
  <si>
    <t>IV-SFW</t>
  </si>
  <si>
    <t>V-Biogas Closed Distribution System RIN Generators</t>
  </si>
  <si>
    <t>VI-QAP Providers</t>
  </si>
  <si>
    <t>VII-RNG RIN separators</t>
  </si>
  <si>
    <t>VIII-Third Parties</t>
  </si>
  <si>
    <t>Table I - Biogas Producers - assumes 176 domestic and 20 foreign respondents, for a total of 196: General Requirements in 40 CFR 80.105</t>
  </si>
  <si>
    <t>IX-Producers of Renewable Fuel from Biogas used as biointermediate or RNG used as feedstock</t>
  </si>
  <si>
    <t>§80.105, 80.135, 80. 1450, and 40 CFR part 1090 subpart I</t>
  </si>
  <si>
    <t xml:space="preserve">§80.105, 80.135, 80.1450, and 40 CFR part 1090, subpart I </t>
  </si>
  <si>
    <t>§80.105, 80.135, 80.1450, and 40 CFR part 1090, supbart I</t>
  </si>
  <si>
    <t xml:space="preserve">§80.105, 80.135, 80.1450, 40 CFR part 1090 subpart I </t>
  </si>
  <si>
    <t>§80.105, 80.145, 80.1454</t>
  </si>
  <si>
    <t>§ 80.105, 80.145, 80.1454</t>
  </si>
  <si>
    <t>§80.105, 80.150 and §80.1453 or 40 CFR part 1090, subpart L, as applicable</t>
  </si>
  <si>
    <t>§80.105, 80.165 and 80.1464; 1090.1800</t>
  </si>
  <si>
    <t>§80.105, 80.160</t>
  </si>
  <si>
    <t>§80.105, 80.170, 80.1469 et seq.</t>
  </si>
  <si>
    <t xml:space="preserve">Assumes one batch per month  and a somewhat automated process. </t>
  </si>
  <si>
    <t xml:space="preserve">Recordkeeping: Assign batch numbers to volumes </t>
  </si>
  <si>
    <t>§80.110, 80.135, 80. 1450,  40 CFR part 1090, subpart I</t>
  </si>
  <si>
    <t xml:space="preserve">§80.110, 80.135, 80.1450, 40 CFR part 1090, subpart I </t>
  </si>
  <si>
    <t xml:space="preserve">§80.110, 80.135, 80.1450, 40 CFR part 1090,  subpart I </t>
  </si>
  <si>
    <t xml:space="preserve">§80.110, 80.135, 80.1450, subpart I </t>
  </si>
  <si>
    <t>§80.110, 80.140, 80.1451</t>
  </si>
  <si>
    <t>§80.110, 80.145, 80.1454</t>
  </si>
  <si>
    <t>§80.110, 80.155, and see  80.1426</t>
  </si>
  <si>
    <t>§80.110, 80.150 and §80.1453 or 40 CFR part 1090, subpart L, as applicable</t>
  </si>
  <si>
    <t>§  80.110, 80.145, 80.1454</t>
  </si>
  <si>
    <t xml:space="preserve">Assumes monthly  and a somewhat automated process. </t>
  </si>
  <si>
    <t>§80.110,  80.160</t>
  </si>
  <si>
    <t>§80.80.110, 80.140, 80.1452</t>
  </si>
  <si>
    <t>§80.110, 80.160</t>
  </si>
  <si>
    <t>Recordkeeping: independent third party determination; third party gives report to the regulated party who keeps it ; see detail in 80.160(h)</t>
  </si>
  <si>
    <t xml:space="preserve">Assumes one batch per month and a somewhat automated process. </t>
  </si>
  <si>
    <t xml:space="preserve">Assumes one instance per month. </t>
  </si>
  <si>
    <t>§ 80.110, 80.145, 80.1454</t>
  </si>
  <si>
    <t>§80.110, 80.165 and 80.1464</t>
  </si>
  <si>
    <t xml:space="preserve">Reporting: Registration; updates registration as needed; for changes in information, address, etc. </t>
  </si>
  <si>
    <t>Assumes 10% of total parties</t>
  </si>
  <si>
    <t>Assumes monthly  frequency and a somewhat automated process; PTDs are CBP.</t>
  </si>
  <si>
    <t>§80.110, 80.165, and 80.1464</t>
  </si>
  <si>
    <t>§80.110, 80.170, 80.1469 et seq.</t>
  </si>
  <si>
    <t>§80.170, 80.1451</t>
  </si>
  <si>
    <t>§ 80.170, 80.1451(g)</t>
  </si>
  <si>
    <t>§80.170, 80.1451(g)</t>
  </si>
  <si>
    <t>§80.170, 80.185, 80.1474</t>
  </si>
  <si>
    <t>§80.135</t>
  </si>
  <si>
    <t xml:space="preserve">Registration: initial or update to registration steps </t>
  </si>
  <si>
    <t>OTAQREG; assumes 3 hours divided by 3 to annualize burden</t>
  </si>
  <si>
    <t xml:space="preserve">Assumes monthly and a customary business practice (CBP) process. Assumes a minimal amount of clerical oversight daily to ensure proper filing/retention throughout the compliance period. </t>
  </si>
  <si>
    <t>Assumes monthly frequency and a somewhat automated process; PTDs are CBP.</t>
  </si>
  <si>
    <t>Assumes one EMTS report per month; EMTS</t>
  </si>
  <si>
    <t xml:space="preserve">Estimate assumes a monthly frequency to keep records, for R&amp;R, considers continuous monitoring in developing estimate. Assumes all purchased services. </t>
  </si>
  <si>
    <t>Recordkeeping: perform/retain records of sampling, testing and measurement.</t>
  </si>
  <si>
    <t xml:space="preserve">Assumes monthly and a customary business practice (CBP) process. Since information to be retained is somewhat detailed related to RIN generation and assignment, assumes appropriate amount of time for weekly oversight. </t>
  </si>
  <si>
    <t>80.1454, 80.1479</t>
  </si>
  <si>
    <t>80.1454, 80.1479, 1090.805</t>
  </si>
  <si>
    <t>Reporting: Registration of Feedstock Aggregator</t>
  </si>
  <si>
    <t>Recordkeeping: RF Producer or Bioint Producer QAP; reports submitted by QAP provider, see Tab VI; recorkdeeping only</t>
  </si>
  <si>
    <t>80.1471(f), 80.1479</t>
  </si>
  <si>
    <t>80.1453(f), 80.1479</t>
  </si>
  <si>
    <t>Recordkeeping: PTD requirements; initial programming by feedstock aggregator</t>
  </si>
  <si>
    <t>Recordkeeping: feedstock aggregator to keep records for collection</t>
  </si>
  <si>
    <t>OTAQREG</t>
  </si>
  <si>
    <t>80.1453, 80.1479</t>
  </si>
  <si>
    <t xml:space="preserve">Recordkeeping: PTD use </t>
  </si>
  <si>
    <t>CBP; assumes one PTD per month</t>
  </si>
  <si>
    <t>CBP; assumes 12 hour one-time burden divided by 3 years to annualize</t>
  </si>
  <si>
    <t>NOTE: The 0 values are correct - hours and $ are billed to their clients in these estimates and are Purchased Services to them.</t>
  </si>
  <si>
    <t>§80.115, 80.135, 80. 1450,  subpart I</t>
  </si>
  <si>
    <t xml:space="preserve">§80.115, 80.135, 80.1450, subpart I </t>
  </si>
  <si>
    <t>§80.115, 80.150 and §80.1453 or 40 CFR part 1090, subpart L, as applicable</t>
  </si>
  <si>
    <t>§80.115, 80.165 and 80.1464</t>
  </si>
  <si>
    <t xml:space="preserve">§80.115, 80.155, </t>
  </si>
  <si>
    <t>§80.115, 80.145, 80.1454</t>
  </si>
  <si>
    <t>Recordkeeping: perform/retain records of sampling, testing and measurement related to continous measurement of natural gas withdrawn from national gas commercial pipeline system.</t>
  </si>
  <si>
    <t>Reporting: Registration;  including the specific registration items applicable to these parties under 80.135(e)</t>
  </si>
  <si>
    <t>The cost, hours, and submissions associated with third party registrants and attest engagements fully passed on to regulated parties as purchased services.</t>
  </si>
  <si>
    <t>80.120, 80.135, 80.1450, 40 CFR part 1090, subpart I</t>
  </si>
  <si>
    <t>80.120, 80.140, 80.1451</t>
  </si>
  <si>
    <t xml:space="preserve">Reporting: Registration;  including the specific registration items applicable to these parties under 80.135(g), including biogas producer and RF producer connection documentation </t>
  </si>
  <si>
    <t>80.120, 80.145, 80.1454</t>
  </si>
  <si>
    <t>Recordkeeping: create and retain records</t>
  </si>
  <si>
    <t>80.120, 80.145, 80.1453</t>
  </si>
  <si>
    <t>80.120(f), 80.155</t>
  </si>
  <si>
    <t xml:space="preserve">Recordkeeping: perform and retain continuous measurements </t>
  </si>
  <si>
    <t>80.120, 80.170</t>
  </si>
  <si>
    <t>80.120, 80.165, 80.1464, 40 CFR 1090.1800, 1090,1805</t>
  </si>
  <si>
    <t>Recordkeeping: QAP</t>
  </si>
  <si>
    <t>Recordkeeping: install meters and then perform/retain records of sampling, testing and measurement.   80.110(f) contains specific RNG producer sampling, testing, measurement in paragraphs (i)-(iii)</t>
  </si>
  <si>
    <t xml:space="preserve">Recordkeeping: PTD requirements, including custodial PTDs  </t>
  </si>
  <si>
    <t>Table  IV -  Parties who Use Alternative Recorkdeeping for SFW: RF Producer or Biointermediate Producer who producers fuel from Separated yard waste, Separated food waste (SFW), or biogenic waste/fats/greases who uses feedstock aggregator; Alternative Recordkeeping provisions of 80.1479; assumes 35 RF Producers, 5 Biointermediate Producers, and 40 Feedstock Aggregators.</t>
  </si>
  <si>
    <t xml:space="preserve">Table 5 - QAP Providers* Based upon four registered QAP providers. There is not a change in burden for services already provided under 2060-0725, but the forms are modified and there may be additional clients for QAP providers. </t>
  </si>
  <si>
    <t>New registrants; OTAQREG; assumes 6 hours, divided by 3, to annualize for ICR.</t>
  </si>
  <si>
    <t>§80.140, 80.1451, 1452</t>
  </si>
  <si>
    <t>Reporting of RIN separations in EMTS</t>
  </si>
  <si>
    <t>EMTS</t>
  </si>
  <si>
    <t xml:space="preserve">Table  IX - Producers of RF from Biogas used as Biointermediate or RNG used as a feedstock - see 80.120; assumes 10 new respondents registering new pathways under 2060-0725. </t>
  </si>
  <si>
    <t xml:space="preserve">Estimate assumes a monthly frequency to keep records, for R&amp;R, considers continuous monitoring in developing estimate. </t>
  </si>
  <si>
    <t xml:space="preserve">Capital and O&amp;M Costs </t>
  </si>
  <si>
    <t>We estimate all parties will participate in QAP. QAP reports are submitted by QAP providers and are shown on Tab VI-QAP of this Appendix.</t>
  </si>
  <si>
    <t>We estimate RF producers, since biointermediate producers already required to participate in QAP. QAP reports are submitted by QAP providers and are shown on Tab VI-QAP of this Appendix.</t>
  </si>
  <si>
    <t>§80.110, 80.140, 80.1451, 80.1452</t>
  </si>
  <si>
    <t>Within system. Follow directions at https://www.epa.gov/fuels-registration-reporting-and-compliance-help/how-submit-attest-engagements</t>
  </si>
  <si>
    <t>80.120, 80.140, 80.1451, 80.1452</t>
  </si>
  <si>
    <t>§80.105, 80.140, 80.1451, 80.1452</t>
  </si>
  <si>
    <t>Reporting: monthly batch reports that include detailed information about each batch of biogas, such as production date, volume, designation, etc.; all items listed in 80.140(b); RIN retirement for process heat</t>
  </si>
  <si>
    <t>80.140, 80.1451, 80.1452</t>
  </si>
  <si>
    <t xml:space="preserve">Assumes one EMTS report per week; EMTS; quarterly RFS0107;  higher monthly frequency used to calculate. </t>
  </si>
  <si>
    <t>Engineering Review Submission Guide https://www.epa.gov/fuels-registration-reporting-and-compliance-help/user-guide-engineering-review-web-forms-otaqreg</t>
  </si>
  <si>
    <t>OTAQ DC FUEL User Guides https://www.epa.gov/fuels-registration-reporting-and-compliance-help/user-guides-otaqdcfuel-central-data-exchange-cdx</t>
  </si>
  <si>
    <t xml:space="preserve">Helpful Registration Links - new registrants and updates: </t>
  </si>
  <si>
    <t xml:space="preserve">Links to User Guides: </t>
  </si>
  <si>
    <t>RFS EMTS User Guide: https://www.epa.gov/fuels-registration-reporting-and-compliance-help/users-guide-epa-moderated-transaction-system-emts</t>
  </si>
  <si>
    <t xml:space="preserve">   Attest Engagement Instructions: https://www.epa.gov/fuels-registration-reporting-and-compliance-help/how-submit-attest-engagements</t>
  </si>
  <si>
    <t xml:space="preserve">   How to Register a New Company in OTAQREG https://www.epa.gov/fuels-registration-reporting-and-compliance-help/how-register-new-company-facility-or-user-part-80</t>
  </si>
  <si>
    <t xml:space="preserve">   How to Update Existing Companies Facilities and Users https://www.epa.gov/fuels-registration-reporting-and-compliance-help/how-update-existing-companies-facilities-and-users</t>
  </si>
  <si>
    <t>Table II - RNG Producers - assumes 100 currently registered domestic entities, plus 75 new across period covered by ICR; assumes 20 foreign, total of 195 parties. General requirements in 40 CFR 80.110.</t>
  </si>
  <si>
    <t xml:space="preserve">Table III - RNG Importers - assumes two respondents; one existing, one new; General requirements in 40 CFR 80.110. </t>
  </si>
  <si>
    <t>LIST OF NEW OR UPDATED RFS FORMS &amp; INSTRUCTIONS ON TAB II -RNG PRODUCERS: RFS0107, RFS4800, RFS4900, RFS5400</t>
  </si>
  <si>
    <t>LIST OF NEW OR UPDATED FORMS &amp; INSTRUCTIONS ON TAB IV - SFW:  none</t>
  </si>
  <si>
    <t>LIST OF NEW OR UPDATED RFS FORMS &amp; INSTRUCTIONS ON TAB V - BCDS RIN GENERATORS: RFS0107, RFS5000, RFS5100</t>
  </si>
  <si>
    <t>LIST OF NEW OR UPDATED FORMS &amp; INSTRUCTIONS ON TAB VI - QAP PROVIDERS:  RFS2000, RFS2100, RFS2200, RFS2300, RFS2400</t>
  </si>
  <si>
    <t xml:space="preserve">Many of these parties would already be registered and performing recordkeeping and reporting under 2060-0725, 2060-0731, 2060-0740. </t>
  </si>
  <si>
    <t xml:space="preserve">QAP providers already perform recordkeeping and reporting under 2060-0725, 2060-0731, 2060-0740; table represents new activities based on final rule. </t>
  </si>
  <si>
    <t>Notes to Table: Many of these respondents are already registered/performing recordkeeping and reporting under 2060-0725, 2060-0731, 2060-0740</t>
  </si>
  <si>
    <t xml:space="preserve">Note to Table: These parties are already registered and conducting recordkeeping under 2060-0725, 2060-0731, 2060-0740; table address alternative recordkeeping only for them. </t>
  </si>
  <si>
    <t xml:space="preserve">Note to Table: Assumes most of these parties are already registered and performing recordkeeping/reporting under 2060-0725, 2060-0731, 2060-0740; new burden associated with final rule. </t>
  </si>
  <si>
    <t>Table 6 - RNG RIN Separators - estimate 200 new registrants; general requirements in 40 CFR 80.115.</t>
  </si>
  <si>
    <t xml:space="preserve">Of the total, $5,659,472 is purchased services and $25,000 is capital, O&amp;M. </t>
  </si>
  <si>
    <t xml:space="preserve">Assumes one EMTS report per month  </t>
  </si>
  <si>
    <t xml:space="preserve">RNG RIN-less producer report </t>
  </si>
  <si>
    <t>Reporting: periodic submission of reports, as applicable: reporting parties who own RINs, RNG producer supplemental reporting, RNG RIN retirement reporting</t>
  </si>
  <si>
    <t xml:space="preserve"> monthly RFS4900</t>
  </si>
  <si>
    <t>quarterly RFS0107 and quarterly RFS4800, quarterly 5400</t>
  </si>
  <si>
    <t>Reporting: monthly batch reports that include detailed information about each batch of biogas, such as production date, volume, designation, etc.</t>
  </si>
  <si>
    <t>monthly RFS4100</t>
  </si>
  <si>
    <t xml:space="preserve">Table 7 - Third Party Auditors, 3PEngineers* who register and associate with respondents for whom they submit reports. Assumes 5 new of each. Reports appear on individual respondents' tabs. </t>
  </si>
  <si>
    <t>LIST OF NEW OR UPDATED FORMS &amp; INSTRUCTIONS ON TAB VIII - Third Parties:  none, forms appear on tabs w/ respondents for whom services are performed.</t>
  </si>
  <si>
    <t>Reporting: quarterly reports - biogas closed system under 80.140</t>
  </si>
  <si>
    <t>Reporting: quarterly reports - biogas closed system under 80.140 - dispensing report</t>
  </si>
  <si>
    <t>LIST OF NEW OR UPDATED FORMS &amp; INSTRUCTIONS ON TAB VII - RNG RIN SEPARATORS:  RFS0107, RFS5200, RFS5300</t>
  </si>
  <si>
    <t>Reporting: monthly reporting by separators under 80.140</t>
  </si>
  <si>
    <t>Reporting: quarterly reporting by separators under 80.140, as applicable</t>
  </si>
  <si>
    <t>Reporting: RNG importer who generates RINs for foreign producer</t>
  </si>
  <si>
    <t xml:space="preserve">Reporting: RIN retirements in EMTS. </t>
  </si>
  <si>
    <t>Reporting: RIN activity report, as applicable</t>
  </si>
  <si>
    <t>Reporting: quarterly reporting of retirement of RINs for RNG used as a feedstock  or process heat</t>
  </si>
  <si>
    <t xml:space="preserve">EMTS </t>
  </si>
  <si>
    <t>LIST OF NEW OR UPDATED FORMS &amp; INSTRUCTIONS ON TAB IX - PRODUCERS OF RF BIOGAS…RFS0107, RFS5400</t>
  </si>
  <si>
    <t>quarterly RFS0107</t>
  </si>
  <si>
    <t>monthly RFS5000</t>
  </si>
  <si>
    <t>monthly RFS5100</t>
  </si>
  <si>
    <t xml:space="preserve"> quarterly RFS2000</t>
  </si>
  <si>
    <t xml:space="preserve"> quarterly RFS2100</t>
  </si>
  <si>
    <t xml:space="preserve"> quarterly RFS2200</t>
  </si>
  <si>
    <t xml:space="preserve"> quarterly RFS2400</t>
  </si>
  <si>
    <t xml:space="preserve"> quarterly RFS2300</t>
  </si>
  <si>
    <t>monthly RFS5200</t>
  </si>
  <si>
    <t xml:space="preserve">monthly RFS5300 </t>
  </si>
  <si>
    <t>quarterly RFS5400</t>
  </si>
  <si>
    <t>LIST OF NEW OR UPDATED FORMS &amp; INSTRUCTIONS ON TAB III - BIOGAS IMPORTERS:  RFS0107</t>
  </si>
  <si>
    <t xml:space="preserve">LIST OF NEW OR UPDATED RFS FORMS &amp; INSTRUCTIONS ON TAB I - BIOGAS PRODUCERS:  RFS0107, RFS1700, RFS4000, RFS4100, RFS5400 </t>
  </si>
  <si>
    <t xml:space="preserve"> quarterly RFS0107, RFS1700, RFS4000, RFS5400, as applicable</t>
  </si>
  <si>
    <t>(However, note that RFS0107 and RFS1700 forms that may already applicable to these parties under 2060-0725, 2060-0740 have minor edits with no additional burden.)</t>
  </si>
  <si>
    <t xml:space="preserve">Table 4 -  BCDS RIN Generators* - assumes 30 existing plus 5 new; 35 total </t>
  </si>
  <si>
    <t>Reporting</t>
  </si>
  <si>
    <t>Recordkeeping</t>
  </si>
  <si>
    <t>Responses</t>
  </si>
  <si>
    <t>HRS</t>
  </si>
  <si>
    <t>Total Costs</t>
  </si>
  <si>
    <t>Non-Labor Costs</t>
  </si>
  <si>
    <t>Non-Labor $/response</t>
  </si>
  <si>
    <t>responses per respondent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</si>
</sst>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#,##0.0"/>
    <numFmt numFmtId="167" formatCode="0.0000"/>
    <numFmt numFmtId="168" formatCode="0.0000000000"/>
    <numFmt numFmtId="173" formatCode="0.000000000000000"/>
    <numFmt numFmtId="175" formatCode="_(&quot;$&quot;* #,##0_);_(&quot;$&quot;* \(#,##0\);_(&quot;$&quot;* &quot;-&quot;??_);_(@_)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0"/>
      <name val="Arial"/>
      <family val="2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name val="Calibri"/>
      <family val="2"/>
      <scheme val="minor"/>
    </font>
    <font>
      <sz val="12"/>
      <name val="Calibri"/>
      <family val="2"/>
      <scheme val="minor"/>
    </font>
    <font>
      <i/>
      <sz val="10.5"/>
      <name val="Calibri"/>
      <family val="2"/>
      <scheme val="minor"/>
    </font>
    <font>
      <sz val="10"/>
      <name val="Calibri"/>
      <family val="2"/>
      <scheme val="minor"/>
    </font>
    <font>
      <sz val="16"/>
      <color theme="5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8"/>
      <name val="Calibri"/>
      <family val="2"/>
      <scheme val="minor"/>
    </font>
    <font>
      <sz val="10.5"/>
      <name val="Times New Roman"/>
      <family val="1"/>
    </font>
    <font>
      <i/>
      <sz val="10.5"/>
      <name val="Times New Roman"/>
      <family val="1"/>
    </font>
    <font>
      <sz val="10"/>
      <name val="Times New Roman"/>
      <family val="1"/>
    </font>
    <font>
      <sz val="11"/>
      <color theme="3" tint="0.39997558519241921"/>
      <name val="Calibri"/>
      <family val="2"/>
      <scheme val="minor"/>
    </font>
    <font>
      <vertAlign val="superscript"/>
      <sz val="11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8" tint="0.39997558519241921"/>
      <name val="Calibri"/>
      <family val="2"/>
      <scheme val="minor"/>
    </font>
    <font>
      <sz val="11"/>
      <color theme="8" tint="0.39997558519241921"/>
      <name val="Calibri"/>
      <family val="2"/>
      <scheme val="minor"/>
    </font>
    <font>
      <sz val="48"/>
      <name val="Calibri"/>
      <family val="2"/>
      <scheme val="minor"/>
    </font>
    <font>
      <b/>
      <sz val="12"/>
      <name val="Calibri"/>
      <family val="2"/>
      <scheme val="minor"/>
    </font>
    <font>
      <b/>
      <sz val="10.5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315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10" fillId="0" borderId="0" xfId="1" applyFont="1"/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3" xfId="0" applyBorder="1"/>
    <xf numFmtId="0" fontId="0" fillId="0" borderId="18" xfId="0" applyBorder="1"/>
    <xf numFmtId="3" fontId="0" fillId="0" borderId="1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12" fillId="0" borderId="0" xfId="0" applyFont="1"/>
    <xf numFmtId="0" fontId="0" fillId="0" borderId="0" xfId="0" applyAlignment="1">
      <alignment horizontal="left"/>
    </xf>
    <xf numFmtId="0" fontId="0" fillId="0" borderId="24" xfId="0" applyBorder="1"/>
    <xf numFmtId="0" fontId="0" fillId="0" borderId="6" xfId="0" applyBorder="1" applyAlignment="1">
      <alignment horizontal="left" wrapText="1"/>
    </xf>
    <xf numFmtId="2" fontId="0" fillId="0" borderId="7" xfId="0" applyNumberFormat="1" applyBorder="1" applyAlignment="1">
      <alignment horizontal="left"/>
    </xf>
    <xf numFmtId="3" fontId="15" fillId="0" borderId="7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16" fillId="0" borderId="0" xfId="1" applyFont="1"/>
    <xf numFmtId="0" fontId="13" fillId="0" borderId="0" xfId="0" applyFont="1"/>
    <xf numFmtId="0" fontId="18" fillId="0" borderId="7" xfId="0" applyFont="1" applyBorder="1" applyAlignment="1">
      <alignment horizontal="left" wrapText="1"/>
    </xf>
    <xf numFmtId="3" fontId="18" fillId="0" borderId="7" xfId="0" applyNumberFormat="1" applyFont="1" applyBorder="1" applyAlignment="1">
      <alignment horizontal="center"/>
    </xf>
    <xf numFmtId="0" fontId="18" fillId="2" borderId="7" xfId="0" applyFont="1" applyFill="1" applyBorder="1" applyAlignment="1">
      <alignment horizontal="left" wrapText="1"/>
    </xf>
    <xf numFmtId="2" fontId="18" fillId="0" borderId="7" xfId="0" applyNumberFormat="1" applyFont="1" applyBorder="1" applyAlignment="1">
      <alignment horizontal="center"/>
    </xf>
    <xf numFmtId="0" fontId="14" fillId="0" borderId="0" xfId="0" applyFont="1"/>
    <xf numFmtId="0" fontId="13" fillId="0" borderId="0" xfId="1" applyFont="1"/>
    <xf numFmtId="0" fontId="20" fillId="3" borderId="23" xfId="0" applyFont="1" applyFill="1" applyBorder="1"/>
    <xf numFmtId="0" fontId="20" fillId="3" borderId="25" xfId="0" applyFont="1" applyFill="1" applyBorder="1"/>
    <xf numFmtId="3" fontId="20" fillId="3" borderId="23" xfId="0" applyNumberFormat="1" applyFont="1" applyFill="1" applyBorder="1"/>
    <xf numFmtId="0" fontId="20" fillId="2" borderId="25" xfId="0" applyFont="1" applyFill="1" applyBorder="1"/>
    <xf numFmtId="0" fontId="20" fillId="0" borderId="5" xfId="0" applyFont="1" applyBorder="1"/>
    <xf numFmtId="2" fontId="18" fillId="2" borderId="7" xfId="0" applyNumberFormat="1" applyFont="1" applyFill="1" applyBorder="1" applyAlignment="1">
      <alignment horizontal="center"/>
    </xf>
    <xf numFmtId="3" fontId="18" fillId="2" borderId="7" xfId="0" applyNumberFormat="1" applyFont="1" applyFill="1" applyBorder="1" applyAlignment="1">
      <alignment horizontal="center"/>
    </xf>
    <xf numFmtId="0" fontId="22" fillId="0" borderId="0" xfId="0" applyFont="1"/>
    <xf numFmtId="3" fontId="18" fillId="0" borderId="7" xfId="0" applyNumberFormat="1" applyFont="1" applyBorder="1" applyAlignment="1">
      <alignment horizontal="center" wrapText="1"/>
    </xf>
    <xf numFmtId="0" fontId="18" fillId="0" borderId="7" xfId="0" applyFont="1" applyBorder="1"/>
    <xf numFmtId="0" fontId="18" fillId="0" borderId="0" xfId="1" applyFont="1"/>
    <xf numFmtId="0" fontId="18" fillId="0" borderId="0" xfId="0" applyFont="1"/>
    <xf numFmtId="0" fontId="23" fillId="0" borderId="0" xfId="0" applyFont="1"/>
    <xf numFmtId="0" fontId="21" fillId="2" borderId="7" xfId="0" applyFont="1" applyFill="1" applyBorder="1" applyAlignment="1">
      <alignment horizontal="left" wrapText="1"/>
    </xf>
    <xf numFmtId="3" fontId="18" fillId="2" borderId="7" xfId="0" applyNumberFormat="1" applyFont="1" applyFill="1" applyBorder="1" applyAlignment="1">
      <alignment horizontal="center" wrapText="1"/>
    </xf>
    <xf numFmtId="0" fontId="18" fillId="2" borderId="0" xfId="1" applyFont="1" applyFill="1"/>
    <xf numFmtId="0" fontId="18" fillId="2" borderId="0" xfId="0" applyFont="1" applyFill="1"/>
    <xf numFmtId="0" fontId="21" fillId="2" borderId="7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wrapText="1"/>
    </xf>
    <xf numFmtId="0" fontId="18" fillId="2" borderId="7" xfId="0" applyFont="1" applyFill="1" applyBorder="1"/>
    <xf numFmtId="3" fontId="18" fillId="2" borderId="0" xfId="0" applyNumberFormat="1" applyFont="1" applyFill="1"/>
    <xf numFmtId="0" fontId="13" fillId="2" borderId="0" xfId="0" applyFont="1" applyFill="1"/>
    <xf numFmtId="0" fontId="16" fillId="0" borderId="0" xfId="0" applyFont="1"/>
    <xf numFmtId="165" fontId="18" fillId="0" borderId="7" xfId="2" applyNumberFormat="1" applyFont="1" applyFill="1" applyBorder="1" applyAlignment="1">
      <alignment horizontal="center" wrapText="1"/>
    </xf>
    <xf numFmtId="2" fontId="18" fillId="0" borderId="7" xfId="2" applyNumberFormat="1" applyFont="1" applyFill="1" applyBorder="1" applyAlignment="1">
      <alignment horizontal="center" wrapText="1"/>
    </xf>
    <xf numFmtId="165" fontId="18" fillId="0" borderId="7" xfId="2" applyNumberFormat="1" applyFont="1" applyFill="1" applyBorder="1" applyAlignment="1">
      <alignment horizontal="center"/>
    </xf>
    <xf numFmtId="0" fontId="18" fillId="0" borderId="7" xfId="0" applyFont="1" applyBorder="1" applyAlignment="1">
      <alignment vertical="top"/>
    </xf>
    <xf numFmtId="0" fontId="18" fillId="0" borderId="7" xfId="0" applyFont="1" applyBorder="1" applyAlignment="1">
      <alignment vertical="top" wrapText="1"/>
    </xf>
    <xf numFmtId="2" fontId="18" fillId="0" borderId="7" xfId="0" applyNumberFormat="1" applyFont="1" applyBorder="1" applyAlignment="1">
      <alignment horizontal="center" wrapText="1"/>
    </xf>
    <xf numFmtId="1" fontId="18" fillId="0" borderId="7" xfId="0" applyNumberFormat="1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/>
    </xf>
    <xf numFmtId="0" fontId="18" fillId="0" borderId="27" xfId="0" applyFont="1" applyBorder="1" applyAlignment="1">
      <alignment horizontal="center" vertical="center" wrapText="1"/>
    </xf>
    <xf numFmtId="0" fontId="18" fillId="0" borderId="27" xfId="0" applyFont="1" applyBorder="1" applyAlignment="1" applyProtection="1">
      <alignment wrapText="1"/>
      <protection locked="0"/>
    </xf>
    <xf numFmtId="0" fontId="25" fillId="0" borderId="7" xfId="0" applyFont="1" applyBorder="1" applyAlignment="1">
      <alignment horizontal="center" vertical="center" wrapText="1"/>
    </xf>
    <xf numFmtId="0" fontId="15" fillId="0" borderId="7" xfId="0" applyFont="1" applyBorder="1"/>
    <xf numFmtId="0" fontId="25" fillId="0" borderId="7" xfId="0" applyFont="1" applyBorder="1"/>
    <xf numFmtId="0" fontId="15" fillId="0" borderId="7" xfId="0" applyFont="1" applyBorder="1" applyAlignment="1">
      <alignment horizontal="center" wrapText="1"/>
    </xf>
    <xf numFmtId="0" fontId="13" fillId="0" borderId="7" xfId="0" applyFont="1" applyBorder="1"/>
    <xf numFmtId="0" fontId="13" fillId="0" borderId="7" xfId="0" applyFont="1" applyBorder="1" applyAlignment="1">
      <alignment wrapText="1"/>
    </xf>
    <xf numFmtId="2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5" fillId="0" borderId="7" xfId="0" applyFont="1" applyBorder="1" applyAlignment="1">
      <alignment horizontal="left" wrapText="1"/>
    </xf>
    <xf numFmtId="166" fontId="15" fillId="0" borderId="7" xfId="0" applyNumberFormat="1" applyFont="1" applyBorder="1" applyAlignment="1">
      <alignment horizontal="center" wrapText="1"/>
    </xf>
    <xf numFmtId="0" fontId="25" fillId="0" borderId="7" xfId="0" applyFont="1" applyBorder="1" applyAlignment="1">
      <alignment horizontal="center" vertical="center"/>
    </xf>
    <xf numFmtId="0" fontId="26" fillId="0" borderId="7" xfId="0" applyFont="1" applyBorder="1"/>
    <xf numFmtId="0" fontId="17" fillId="0" borderId="7" xfId="0" applyFont="1" applyBorder="1" applyAlignment="1">
      <alignment horizontal="center" wrapText="1"/>
    </xf>
    <xf numFmtId="167" fontId="15" fillId="0" borderId="7" xfId="0" applyNumberFormat="1" applyFont="1" applyBorder="1" applyAlignment="1">
      <alignment horizontal="left" wrapText="1"/>
    </xf>
    <xf numFmtId="2" fontId="15" fillId="0" borderId="7" xfId="0" applyNumberFormat="1" applyFont="1" applyBorder="1" applyAlignment="1">
      <alignment horizontal="center" wrapText="1"/>
    </xf>
    <xf numFmtId="167" fontId="13" fillId="0" borderId="7" xfId="0" applyNumberFormat="1" applyFont="1" applyBorder="1" applyAlignment="1">
      <alignment horizontal="left" vertical="center" wrapText="1"/>
    </xf>
    <xf numFmtId="0" fontId="27" fillId="0" borderId="7" xfId="0" applyFont="1" applyBorder="1" applyAlignment="1">
      <alignment horizontal="center" vertical="center"/>
    </xf>
    <xf numFmtId="0" fontId="19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18" fillId="2" borderId="7" xfId="0" applyFont="1" applyFill="1" applyBorder="1" applyAlignment="1" applyProtection="1">
      <alignment wrapText="1"/>
      <protection locked="0"/>
    </xf>
    <xf numFmtId="2" fontId="28" fillId="0" borderId="13" xfId="0" applyNumberFormat="1" applyFont="1" applyBorder="1" applyAlignment="1">
      <alignment horizontal="center"/>
    </xf>
    <xf numFmtId="2" fontId="28" fillId="0" borderId="11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8" fillId="0" borderId="7" xfId="0" applyFont="1" applyBorder="1" applyAlignment="1">
      <alignment horizontal="center" wrapText="1"/>
    </xf>
    <xf numFmtId="0" fontId="24" fillId="0" borderId="0" xfId="0" applyFont="1"/>
    <xf numFmtId="2" fontId="18" fillId="0" borderId="7" xfId="0" applyNumberFormat="1" applyFont="1" applyBorder="1" applyAlignment="1">
      <alignment horizontal="center" vertical="center" wrapText="1"/>
    </xf>
    <xf numFmtId="43" fontId="18" fillId="0" borderId="7" xfId="2" applyFont="1" applyFill="1" applyBorder="1" applyAlignment="1">
      <alignment horizontal="center"/>
    </xf>
    <xf numFmtId="0" fontId="33" fillId="0" borderId="0" xfId="0" applyFont="1"/>
    <xf numFmtId="0" fontId="0" fillId="0" borderId="23" xfId="0" applyBorder="1" applyAlignment="1">
      <alignment wrapText="1"/>
    </xf>
    <xf numFmtId="0" fontId="0" fillId="0" borderId="0" xfId="0" applyAlignment="1">
      <alignment vertical="center"/>
    </xf>
    <xf numFmtId="43" fontId="25" fillId="0" borderId="7" xfId="2" applyFont="1" applyFill="1" applyBorder="1" applyAlignment="1">
      <alignment horizontal="center"/>
    </xf>
    <xf numFmtId="0" fontId="16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wrapText="1"/>
    </xf>
    <xf numFmtId="0" fontId="18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0" fontId="15" fillId="0" borderId="7" xfId="0" applyFont="1" applyBorder="1" applyAlignment="1">
      <alignment wrapText="1"/>
    </xf>
    <xf numFmtId="0" fontId="17" fillId="0" borderId="7" xfId="0" applyFont="1" applyBorder="1" applyAlignment="1">
      <alignment horizontal="center"/>
    </xf>
    <xf numFmtId="0" fontId="34" fillId="0" borderId="0" xfId="0" applyFont="1"/>
    <xf numFmtId="0" fontId="18" fillId="2" borderId="7" xfId="0" applyFont="1" applyFill="1" applyBorder="1" applyAlignment="1">
      <alignment horizontal="center"/>
    </xf>
    <xf numFmtId="0" fontId="21" fillId="2" borderId="7" xfId="0" applyFont="1" applyFill="1" applyBorder="1"/>
    <xf numFmtId="0" fontId="18" fillId="4" borderId="7" xfId="0" applyFont="1" applyFill="1" applyBorder="1" applyAlignment="1">
      <alignment horizontal="left" wrapText="1"/>
    </xf>
    <xf numFmtId="0" fontId="34" fillId="0" borderId="0" xfId="0" applyFont="1" applyAlignment="1">
      <alignment wrapText="1"/>
    </xf>
    <xf numFmtId="0" fontId="35" fillId="0" borderId="24" xfId="0" applyFont="1" applyBorder="1" applyAlignment="1">
      <alignment horizontal="center" vertical="center" wrapText="1"/>
    </xf>
    <xf numFmtId="164" fontId="36" fillId="0" borderId="24" xfId="0" applyNumberFormat="1" applyFont="1" applyBorder="1" applyAlignment="1">
      <alignment horizontal="center"/>
    </xf>
    <xf numFmtId="164" fontId="36" fillId="0" borderId="25" xfId="0" applyNumberFormat="1" applyFont="1" applyBorder="1" applyAlignment="1">
      <alignment horizontal="center"/>
    </xf>
    <xf numFmtId="164" fontId="36" fillId="0" borderId="5" xfId="0" applyNumberFormat="1" applyFont="1" applyBorder="1" applyAlignment="1">
      <alignment horizontal="center"/>
    </xf>
    <xf numFmtId="2" fontId="18" fillId="0" borderId="7" xfId="2" applyNumberFormat="1" applyFont="1" applyFill="1" applyBorder="1" applyAlignment="1">
      <alignment horizontal="center" vertical="center" wrapText="1"/>
    </xf>
    <xf numFmtId="0" fontId="37" fillId="2" borderId="0" xfId="0" applyFont="1" applyFill="1"/>
    <xf numFmtId="0" fontId="15" fillId="4" borderId="7" xfId="0" applyFont="1" applyFill="1" applyBorder="1" applyAlignment="1">
      <alignment horizontal="center" wrapText="1"/>
    </xf>
    <xf numFmtId="0" fontId="1" fillId="0" borderId="26" xfId="0" applyFont="1" applyBorder="1"/>
    <xf numFmtId="3" fontId="1" fillId="0" borderId="4" xfId="0" applyNumberFormat="1" applyFon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164" fontId="36" fillId="0" borderId="7" xfId="0" applyNumberFormat="1" applyFont="1" applyBorder="1" applyAlignment="1">
      <alignment horizontal="center"/>
    </xf>
    <xf numFmtId="0" fontId="0" fillId="0" borderId="7" xfId="0" applyBorder="1" applyAlignment="1">
      <alignment wrapText="1"/>
    </xf>
    <xf numFmtId="0" fontId="18" fillId="6" borderId="7" xfId="0" applyFont="1" applyFill="1" applyBorder="1" applyAlignment="1">
      <alignment vertical="top" wrapText="1"/>
    </xf>
    <xf numFmtId="0" fontId="18" fillId="6" borderId="7" xfId="0" applyFont="1" applyFill="1" applyBorder="1" applyAlignment="1">
      <alignment vertical="top"/>
    </xf>
    <xf numFmtId="0" fontId="18" fillId="0" borderId="7" xfId="0" applyFont="1" applyBorder="1" applyAlignment="1">
      <alignment horizontal="left" vertical="top" wrapText="1"/>
    </xf>
    <xf numFmtId="0" fontId="27" fillId="0" borderId="7" xfId="0" applyFont="1" applyBorder="1"/>
    <xf numFmtId="0" fontId="27" fillId="0" borderId="7" xfId="0" applyFont="1" applyBorder="1" applyAlignment="1">
      <alignment horizontal="center" vertical="center" wrapText="1"/>
    </xf>
    <xf numFmtId="167" fontId="18" fillId="0" borderId="7" xfId="0" applyNumberFormat="1" applyFont="1" applyBorder="1" applyAlignment="1">
      <alignment horizontal="left" wrapText="1"/>
    </xf>
    <xf numFmtId="167" fontId="18" fillId="0" borderId="7" xfId="0" applyNumberFormat="1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1" fontId="18" fillId="0" borderId="7" xfId="2" applyNumberFormat="1" applyFont="1" applyFill="1" applyBorder="1" applyAlignment="1">
      <alignment horizontal="center" wrapText="1"/>
    </xf>
    <xf numFmtId="1" fontId="18" fillId="0" borderId="7" xfId="3" applyNumberFormat="1" applyFont="1" applyFill="1" applyBorder="1" applyAlignment="1">
      <alignment horizontal="center" wrapText="1"/>
    </xf>
    <xf numFmtId="0" fontId="34" fillId="7" borderId="0" xfId="0" applyFont="1" applyFill="1" applyAlignment="1">
      <alignment wrapText="1"/>
    </xf>
    <xf numFmtId="0" fontId="15" fillId="4" borderId="7" xfId="0" applyFont="1" applyFill="1" applyBorder="1" applyAlignment="1">
      <alignment horizontal="center"/>
    </xf>
    <xf numFmtId="167" fontId="15" fillId="4" borderId="7" xfId="0" applyNumberFormat="1" applyFont="1" applyFill="1" applyBorder="1" applyAlignment="1">
      <alignment horizontal="left" wrapText="1"/>
    </xf>
    <xf numFmtId="167" fontId="13" fillId="4" borderId="7" xfId="0" applyNumberFormat="1" applyFont="1" applyFill="1" applyBorder="1" applyAlignment="1">
      <alignment horizontal="left" vertical="center" wrapText="1"/>
    </xf>
    <xf numFmtId="167" fontId="15" fillId="6" borderId="7" xfId="0" applyNumberFormat="1" applyFont="1" applyFill="1" applyBorder="1" applyAlignment="1">
      <alignment horizontal="left" wrapText="1"/>
    </xf>
    <xf numFmtId="0" fontId="15" fillId="2" borderId="7" xfId="0" applyFont="1" applyFill="1" applyBorder="1" applyAlignment="1">
      <alignment horizontal="left" wrapText="1"/>
    </xf>
    <xf numFmtId="2" fontId="18" fillId="2" borderId="7" xfId="0" applyNumberFormat="1" applyFont="1" applyFill="1" applyBorder="1" applyAlignment="1">
      <alignment horizontal="center" wrapText="1"/>
    </xf>
    <xf numFmtId="0" fontId="18" fillId="2" borderId="27" xfId="0" applyFont="1" applyFill="1" applyBorder="1" applyAlignment="1">
      <alignment horizontal="center" vertical="center" wrapText="1"/>
    </xf>
    <xf numFmtId="0" fontId="0" fillId="5" borderId="0" xfId="0" applyFill="1"/>
    <xf numFmtId="164" fontId="20" fillId="5" borderId="23" xfId="0" applyNumberFormat="1" applyFont="1" applyFill="1" applyBorder="1"/>
    <xf numFmtId="0" fontId="18" fillId="0" borderId="0" xfId="0" applyFont="1" applyAlignment="1">
      <alignment horizontal="left" indent="1"/>
    </xf>
    <xf numFmtId="0" fontId="33" fillId="0" borderId="0" xfId="0" applyFont="1" applyAlignment="1">
      <alignment horizontal="left" indent="1"/>
    </xf>
    <xf numFmtId="0" fontId="33" fillId="2" borderId="0" xfId="0" applyFont="1" applyFill="1"/>
    <xf numFmtId="0" fontId="33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33" fillId="5" borderId="18" xfId="0" applyFont="1" applyFill="1" applyBorder="1"/>
    <xf numFmtId="0" fontId="33" fillId="5" borderId="19" xfId="0" applyFont="1" applyFill="1" applyBorder="1"/>
    <xf numFmtId="0" fontId="18" fillId="5" borderId="19" xfId="0" applyFont="1" applyFill="1" applyBorder="1"/>
    <xf numFmtId="0" fontId="18" fillId="5" borderId="24" xfId="0" applyFont="1" applyFill="1" applyBorder="1"/>
    <xf numFmtId="0" fontId="24" fillId="5" borderId="26" xfId="0" applyFont="1" applyFill="1" applyBorder="1"/>
    <xf numFmtId="0" fontId="24" fillId="5" borderId="4" xfId="0" applyFont="1" applyFill="1" applyBorder="1"/>
    <xf numFmtId="0" fontId="24" fillId="5" borderId="5" xfId="0" applyFont="1" applyFill="1" applyBorder="1"/>
    <xf numFmtId="0" fontId="24" fillId="5" borderId="30" xfId="0" applyFont="1" applyFill="1" applyBorder="1"/>
    <xf numFmtId="0" fontId="13" fillId="2" borderId="0" xfId="1" applyFont="1" applyFill="1"/>
    <xf numFmtId="0" fontId="0" fillId="5" borderId="19" xfId="0" applyFill="1" applyBorder="1"/>
    <xf numFmtId="0" fontId="0" fillId="5" borderId="24" xfId="0" applyFill="1" applyBorder="1"/>
    <xf numFmtId="0" fontId="0" fillId="5" borderId="4" xfId="0" applyFill="1" applyBorder="1"/>
    <xf numFmtId="0" fontId="0" fillId="5" borderId="5" xfId="0" applyFill="1" applyBorder="1"/>
    <xf numFmtId="0" fontId="24" fillId="5" borderId="22" xfId="0" applyFont="1" applyFill="1" applyBorder="1"/>
    <xf numFmtId="0" fontId="33" fillId="5" borderId="4" xfId="0" applyFont="1" applyFill="1" applyBorder="1" applyAlignment="1">
      <alignment horizontal="left"/>
    </xf>
    <xf numFmtId="0" fontId="33" fillId="5" borderId="5" xfId="0" applyFont="1" applyFill="1" applyBorder="1" applyAlignment="1">
      <alignment horizontal="left"/>
    </xf>
    <xf numFmtId="0" fontId="41" fillId="5" borderId="26" xfId="0" applyFont="1" applyFill="1" applyBorder="1"/>
    <xf numFmtId="2" fontId="18" fillId="0" borderId="7" xfId="2" applyNumberFormat="1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7" xfId="0" applyFont="1" applyBorder="1"/>
    <xf numFmtId="0" fontId="38" fillId="8" borderId="7" xfId="0" applyFont="1" applyFill="1" applyBorder="1" applyAlignment="1">
      <alignment horizontal="center" wrapText="1"/>
    </xf>
    <xf numFmtId="0" fontId="38" fillId="8" borderId="7" xfId="0" applyFont="1" applyFill="1" applyBorder="1" applyAlignment="1">
      <alignment wrapText="1"/>
    </xf>
    <xf numFmtId="0" fontId="18" fillId="0" borderId="7" xfId="0" applyFont="1" applyBorder="1" applyAlignment="1">
      <alignment wrapText="1"/>
    </xf>
    <xf numFmtId="0" fontId="18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/>
    </xf>
    <xf numFmtId="0" fontId="18" fillId="2" borderId="7" xfId="0" applyFont="1" applyFill="1" applyBorder="1"/>
    <xf numFmtId="0" fontId="33" fillId="8" borderId="7" xfId="0" applyFont="1" applyFill="1" applyBorder="1" applyAlignment="1">
      <alignment horizontal="center"/>
    </xf>
    <xf numFmtId="0" fontId="33" fillId="8" borderId="7" xfId="0" applyFont="1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40" fillId="8" borderId="7" xfId="0" applyFont="1" applyFill="1" applyBorder="1"/>
    <xf numFmtId="0" fontId="18" fillId="0" borderId="7" xfId="0" applyFont="1" applyBorder="1"/>
    <xf numFmtId="0" fontId="33" fillId="8" borderId="7" xfId="0" applyFont="1" applyFill="1" applyBorder="1" applyAlignment="1">
      <alignment horizontal="center" wrapText="1"/>
    </xf>
    <xf numFmtId="0" fontId="33" fillId="8" borderId="7" xfId="0" applyFont="1" applyFill="1" applyBorder="1" applyAlignment="1">
      <alignment wrapText="1"/>
    </xf>
    <xf numFmtId="0" fontId="18" fillId="5" borderId="7" xfId="0" applyFont="1" applyFill="1" applyBorder="1" applyAlignment="1">
      <alignment horizontal="center"/>
    </xf>
    <xf numFmtId="0" fontId="18" fillId="5" borderId="7" xfId="0" applyFont="1" applyFill="1" applyBorder="1"/>
    <xf numFmtId="0" fontId="15" fillId="0" borderId="28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5" fillId="0" borderId="7" xfId="0" applyFont="1" applyBorder="1" applyAlignment="1">
      <alignment horizontal="center"/>
    </xf>
    <xf numFmtId="0" fontId="15" fillId="0" borderId="7" xfId="0" applyFont="1" applyBorder="1"/>
    <xf numFmtId="0" fontId="39" fillId="8" borderId="7" xfId="0" applyFont="1" applyFill="1" applyBorder="1" applyAlignment="1">
      <alignment horizontal="center"/>
    </xf>
    <xf numFmtId="0" fontId="39" fillId="8" borderId="7" xfId="0" applyFont="1" applyFill="1" applyBorder="1"/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8" fillId="0" borderId="18" xfId="0" applyFont="1" applyBorder="1" applyAlignment="1">
      <alignment horizontal="left"/>
    </xf>
    <xf numFmtId="0" fontId="28" fillId="0" borderId="19" xfId="0" applyFont="1" applyBorder="1" applyAlignment="1">
      <alignment horizontal="left"/>
    </xf>
    <xf numFmtId="0" fontId="28" fillId="0" borderId="20" xfId="0" applyFont="1" applyBorder="1" applyAlignment="1">
      <alignment horizontal="left"/>
    </xf>
    <xf numFmtId="0" fontId="28" fillId="0" borderId="21" xfId="0" applyFont="1" applyBorder="1" applyAlignment="1">
      <alignment horizontal="left"/>
    </xf>
    <xf numFmtId="0" fontId="28" fillId="0" borderId="22" xfId="0" applyFont="1" applyBorder="1" applyAlignment="1">
      <alignment horizontal="left"/>
    </xf>
    <xf numFmtId="0" fontId="28" fillId="0" borderId="12" xfId="0" applyFont="1" applyBorder="1" applyAlignment="1">
      <alignment horizontal="left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wrapText="1"/>
    </xf>
    <xf numFmtId="173" fontId="18" fillId="0" borderId="0" xfId="0" applyNumberFormat="1" applyFont="1"/>
    <xf numFmtId="0" fontId="0" fillId="0" borderId="0" xfId="0" applyAlignment="1">
      <alignment horizontal="right"/>
    </xf>
    <xf numFmtId="175" fontId="0" fillId="0" borderId="0" xfId="3" applyNumberFormat="1" applyFont="1"/>
    <xf numFmtId="175" fontId="18" fillId="0" borderId="0" xfId="3" applyNumberFormat="1" applyFont="1"/>
    <xf numFmtId="165" fontId="0" fillId="0" borderId="0" xfId="2" applyNumberFormat="1" applyFont="1"/>
    <xf numFmtId="168" fontId="12" fillId="0" borderId="0" xfId="0" applyNumberFormat="1" applyFont="1"/>
    <xf numFmtId="44" fontId="0" fillId="0" borderId="0" xfId="0" applyNumberFormat="1"/>
    <xf numFmtId="0" fontId="18" fillId="2" borderId="0" xfId="0" applyFont="1" applyFill="1" applyBorder="1" applyAlignment="1">
      <alignment wrapText="1"/>
    </xf>
    <xf numFmtId="0" fontId="18" fillId="2" borderId="0" xfId="0" applyFont="1" applyFill="1" applyBorder="1"/>
    <xf numFmtId="0" fontId="18" fillId="2" borderId="0" xfId="0" applyFont="1" applyFill="1" applyBorder="1" applyAlignment="1">
      <alignment horizontal="center"/>
    </xf>
    <xf numFmtId="3" fontId="18" fillId="2" borderId="0" xfId="0" applyNumberFormat="1" applyFont="1" applyFill="1" applyBorder="1" applyAlignment="1">
      <alignment horizontal="center"/>
    </xf>
    <xf numFmtId="44" fontId="18" fillId="2" borderId="0" xfId="2" applyNumberFormat="1" applyFont="1" applyFill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7" xfId="0" applyBorder="1"/>
    <xf numFmtId="165" fontId="0" fillId="0" borderId="7" xfId="2" applyNumberFormat="1" applyFont="1" applyBorder="1"/>
    <xf numFmtId="175" fontId="0" fillId="0" borderId="7" xfId="3" applyNumberFormat="1" applyFont="1" applyBorder="1"/>
    <xf numFmtId="175" fontId="18" fillId="0" borderId="7" xfId="3" applyNumberFormat="1" applyFont="1" applyBorder="1"/>
    <xf numFmtId="3" fontId="18" fillId="2" borderId="23" xfId="0" applyNumberFormat="1" applyFont="1" applyFill="1" applyBorder="1" applyAlignment="1">
      <alignment horizontal="center"/>
    </xf>
    <xf numFmtId="0" fontId="18" fillId="2" borderId="25" xfId="0" applyFont="1" applyFill="1" applyBorder="1"/>
    <xf numFmtId="168" fontId="12" fillId="0" borderId="8" xfId="0" applyNumberFormat="1" applyFont="1" applyBorder="1"/>
    <xf numFmtId="3" fontId="18" fillId="2" borderId="26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173" fontId="18" fillId="0" borderId="10" xfId="0" applyNumberFormat="1" applyFont="1" applyBorder="1"/>
    <xf numFmtId="0" fontId="18" fillId="0" borderId="4" xfId="0" applyFont="1" applyBorder="1"/>
    <xf numFmtId="0" fontId="12" fillId="0" borderId="5" xfId="0" applyFont="1" applyBorder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0" fontId="18" fillId="0" borderId="0" xfId="0" applyFont="1" applyBorder="1"/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center"/>
    </xf>
    <xf numFmtId="3" fontId="15" fillId="0" borderId="0" xfId="0" applyNumberFormat="1" applyFont="1" applyBorder="1" applyAlignment="1">
      <alignment horizontal="center"/>
    </xf>
    <xf numFmtId="0" fontId="15" fillId="0" borderId="0" xfId="0" applyFont="1" applyBorder="1"/>
    <xf numFmtId="43" fontId="25" fillId="0" borderId="0" xfId="2" applyFont="1" applyFill="1" applyBorder="1" applyAlignment="1">
      <alignment horizontal="center"/>
    </xf>
    <xf numFmtId="44" fontId="20" fillId="0" borderId="26" xfId="0" applyNumberFormat="1" applyFont="1" applyBorder="1"/>
    <xf numFmtId="2" fontId="18" fillId="0" borderId="7" xfId="0" applyNumberFormat="1" applyFont="1" applyFill="1" applyBorder="1" applyAlignment="1">
      <alignment horizontal="center" wrapText="1"/>
    </xf>
    <xf numFmtId="0" fontId="18" fillId="0" borderId="7" xfId="0" applyFont="1" applyFill="1" applyBorder="1" applyAlignment="1">
      <alignment horizontal="center" vertical="center" wrapText="1"/>
    </xf>
    <xf numFmtId="2" fontId="18" fillId="0" borderId="7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2" fontId="18" fillId="0" borderId="7" xfId="0" applyNumberFormat="1" applyFont="1" applyFill="1" applyBorder="1" applyAlignment="1">
      <alignment horizontal="center"/>
    </xf>
    <xf numFmtId="44" fontId="18" fillId="0" borderId="7" xfId="2" applyNumberFormat="1" applyFont="1" applyFill="1" applyBorder="1" applyAlignment="1">
      <alignment horizontal="center" vertical="center" wrapText="1"/>
    </xf>
    <xf numFmtId="0" fontId="18" fillId="0" borderId="7" xfId="0" applyFont="1" applyFill="1" applyBorder="1"/>
    <xf numFmtId="44" fontId="18" fillId="0" borderId="7" xfId="2" applyNumberFormat="1" applyFont="1" applyFill="1" applyBorder="1" applyAlignment="1">
      <alignment horizontal="center"/>
    </xf>
    <xf numFmtId="0" fontId="32" fillId="0" borderId="0" xfId="0" applyFont="1" applyFill="1"/>
    <xf numFmtId="3" fontId="18" fillId="0" borderId="7" xfId="0" applyNumberFormat="1" applyFont="1" applyFill="1" applyBorder="1" applyAlignment="1">
      <alignment horizontal="center" wrapText="1"/>
    </xf>
    <xf numFmtId="3" fontId="18" fillId="0" borderId="7" xfId="0" applyNumberFormat="1" applyFont="1" applyFill="1" applyBorder="1" applyAlignment="1">
      <alignment horizontal="center"/>
    </xf>
    <xf numFmtId="0" fontId="18" fillId="0" borderId="0" xfId="0" applyFont="1" applyFill="1"/>
    <xf numFmtId="44" fontId="18" fillId="0" borderId="7" xfId="0" applyNumberFormat="1" applyFont="1" applyFill="1" applyBorder="1" applyAlignment="1">
      <alignment horizontal="center" vertical="center" wrapText="1"/>
    </xf>
    <xf numFmtId="44" fontId="18" fillId="0" borderId="7" xfId="0" applyNumberFormat="1" applyFont="1" applyFill="1" applyBorder="1" applyAlignment="1">
      <alignment horizontal="center" vertical="center"/>
    </xf>
    <xf numFmtId="3" fontId="18" fillId="0" borderId="7" xfId="0" applyNumberFormat="1" applyFont="1" applyFill="1" applyBorder="1" applyAlignment="1">
      <alignment horizontal="center" vertical="center" wrapText="1"/>
    </xf>
    <xf numFmtId="3" fontId="18" fillId="0" borderId="23" xfId="0" applyNumberFormat="1" applyFont="1" applyFill="1" applyBorder="1" applyAlignment="1">
      <alignment horizontal="center"/>
    </xf>
    <xf numFmtId="0" fontId="18" fillId="0" borderId="0" xfId="0" applyFont="1" applyFill="1" applyBorder="1"/>
    <xf numFmtId="3" fontId="18" fillId="0" borderId="0" xfId="0" applyNumberFormat="1" applyFont="1" applyFill="1" applyBorder="1" applyAlignment="1">
      <alignment horizontal="center"/>
    </xf>
    <xf numFmtId="44" fontId="18" fillId="0" borderId="0" xfId="2" applyNumberFormat="1" applyFont="1" applyFill="1" applyBorder="1" applyAlignment="1">
      <alignment horizontal="center"/>
    </xf>
    <xf numFmtId="0" fontId="18" fillId="0" borderId="25" xfId="0" applyFont="1" applyFill="1" applyBorder="1"/>
    <xf numFmtId="0" fontId="0" fillId="0" borderId="7" xfId="0" applyFill="1" applyBorder="1" applyAlignment="1">
      <alignment horizontal="right"/>
    </xf>
    <xf numFmtId="0" fontId="0" fillId="0" borderId="7" xfId="0" applyFill="1" applyBorder="1"/>
    <xf numFmtId="165" fontId="0" fillId="0" borderId="7" xfId="2" applyNumberFormat="1" applyFont="1" applyFill="1" applyBorder="1"/>
    <xf numFmtId="175" fontId="0" fillId="0" borderId="7" xfId="3" applyNumberFormat="1" applyFont="1" applyFill="1" applyBorder="1"/>
    <xf numFmtId="175" fontId="18" fillId="0" borderId="7" xfId="3" applyNumberFormat="1" applyFont="1" applyFill="1" applyBorder="1"/>
    <xf numFmtId="168" fontId="12" fillId="0" borderId="8" xfId="0" applyNumberFormat="1" applyFont="1" applyFill="1" applyBorder="1"/>
    <xf numFmtId="3" fontId="18" fillId="0" borderId="26" xfId="0" applyNumberFormat="1" applyFont="1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right"/>
    </xf>
    <xf numFmtId="173" fontId="18" fillId="0" borderId="10" xfId="0" applyNumberFormat="1" applyFont="1" applyFill="1" applyBorder="1"/>
    <xf numFmtId="0" fontId="18" fillId="0" borderId="4" xfId="0" applyFont="1" applyFill="1" applyBorder="1"/>
    <xf numFmtId="0" fontId="12" fillId="0" borderId="5" xfId="0" applyFont="1" applyFill="1" applyBorder="1"/>
    <xf numFmtId="3" fontId="18" fillId="0" borderId="0" xfId="0" applyNumberFormat="1" applyFont="1" applyFill="1"/>
    <xf numFmtId="0" fontId="0" fillId="0" borderId="0" xfId="0" applyFill="1"/>
    <xf numFmtId="0" fontId="13" fillId="0" borderId="0" xfId="0" applyFont="1" applyFill="1"/>
    <xf numFmtId="0" fontId="33" fillId="0" borderId="0" xfId="0" applyFont="1" applyFill="1" applyAlignment="1">
      <alignment horizontal="left"/>
    </xf>
    <xf numFmtId="0" fontId="33" fillId="0" borderId="0" xfId="0" applyFont="1" applyFill="1"/>
    <xf numFmtId="0" fontId="18" fillId="0" borderId="0" xfId="0" applyFont="1" applyFill="1" applyAlignment="1">
      <alignment horizontal="left"/>
    </xf>
    <xf numFmtId="0" fontId="18" fillId="0" borderId="7" xfId="0" applyFont="1" applyFill="1" applyBorder="1" applyAlignment="1">
      <alignment horizontal="center" wrapText="1"/>
    </xf>
    <xf numFmtId="0" fontId="18" fillId="0" borderId="7" xfId="0" applyFont="1" applyFill="1" applyBorder="1" applyAlignment="1">
      <alignment horizontal="center"/>
    </xf>
    <xf numFmtId="0" fontId="18" fillId="0" borderId="7" xfId="0" applyFont="1" applyFill="1" applyBorder="1" applyAlignment="1" applyProtection="1">
      <alignment wrapText="1"/>
      <protection locked="0"/>
    </xf>
    <xf numFmtId="0" fontId="27" fillId="0" borderId="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2" fontId="27" fillId="0" borderId="7" xfId="0" applyNumberFormat="1" applyFont="1" applyFill="1" applyBorder="1" applyAlignment="1">
      <alignment horizontal="center" vertical="center"/>
    </xf>
    <xf numFmtId="44" fontId="18" fillId="0" borderId="7" xfId="0" applyNumberFormat="1" applyFont="1" applyFill="1" applyBorder="1" applyAlignment="1">
      <alignment horizontal="center"/>
    </xf>
    <xf numFmtId="1" fontId="18" fillId="0" borderId="7" xfId="0" applyNumberFormat="1" applyFont="1" applyFill="1" applyBorder="1" applyAlignment="1">
      <alignment horizontal="center" wrapText="1"/>
    </xf>
    <xf numFmtId="165" fontId="18" fillId="0" borderId="7" xfId="2" applyNumberFormat="1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" fontId="15" fillId="0" borderId="7" xfId="0" applyNumberFormat="1" applyFont="1" applyFill="1" applyBorder="1" applyAlignment="1">
      <alignment horizontal="center" wrapText="1"/>
    </xf>
    <xf numFmtId="44" fontId="25" fillId="0" borderId="7" xfId="0" applyNumberFormat="1" applyFont="1" applyFill="1" applyBorder="1" applyAlignment="1">
      <alignment horizontal="center" vertical="center" wrapText="1"/>
    </xf>
    <xf numFmtId="43" fontId="15" fillId="0" borderId="7" xfId="2" applyFont="1" applyFill="1" applyBorder="1" applyAlignment="1">
      <alignment horizontal="center" wrapText="1"/>
    </xf>
    <xf numFmtId="8" fontId="25" fillId="0" borderId="7" xfId="2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/>
    </xf>
    <xf numFmtId="0" fontId="18" fillId="0" borderId="2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 wrapText="1"/>
    </xf>
    <xf numFmtId="0" fontId="13" fillId="0" borderId="7" xfId="0" applyFont="1" applyFill="1" applyBorder="1"/>
    <xf numFmtId="44" fontId="13" fillId="0" borderId="7" xfId="0" applyNumberFormat="1" applyFont="1" applyFill="1" applyBorder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8"/>
  <sheetViews>
    <sheetView topLeftCell="A12" workbookViewId="0">
      <selection activeCell="B25" sqref="B25"/>
    </sheetView>
  </sheetViews>
  <sheetFormatPr defaultRowHeight="14.4" x14ac:dyDescent="0.3"/>
  <cols>
    <col min="2" max="2" width="22.33203125" bestFit="1" customWidth="1"/>
    <col min="3" max="5" width="20.6640625" customWidth="1"/>
    <col min="6" max="6" width="14.88671875" bestFit="1" customWidth="1"/>
  </cols>
  <sheetData>
    <row r="1" spans="2:17" ht="15" thickBot="1" x14ac:dyDescent="0.35"/>
    <row r="2" spans="2:17" ht="18.600000000000001" thickBot="1" x14ac:dyDescent="0.4">
      <c r="B2" s="172" t="s">
        <v>0</v>
      </c>
      <c r="C2" s="173"/>
      <c r="D2" s="173"/>
      <c r="E2" s="174"/>
    </row>
    <row r="3" spans="2:17" ht="29.4" thickBot="1" x14ac:dyDescent="0.35">
      <c r="B3" s="15" t="s">
        <v>1</v>
      </c>
      <c r="C3" s="16" t="s">
        <v>2</v>
      </c>
      <c r="D3" s="16" t="s">
        <v>3</v>
      </c>
      <c r="E3" s="117" t="s">
        <v>4</v>
      </c>
    </row>
    <row r="4" spans="2:17" x14ac:dyDescent="0.3">
      <c r="B4" s="18" t="s">
        <v>108</v>
      </c>
      <c r="C4" s="19">
        <f>'I-Biogas Producers'!I22</f>
        <v>25723</v>
      </c>
      <c r="D4" s="19">
        <f>'I-Biogas Producers'!J22</f>
        <v>44203.3</v>
      </c>
      <c r="E4" s="118">
        <f>'I-Biogas Producers'!K22</f>
        <v>7134724.2999999998</v>
      </c>
    </row>
    <row r="5" spans="2:17" x14ac:dyDescent="0.3">
      <c r="B5" s="101" t="s">
        <v>109</v>
      </c>
      <c r="C5" s="20">
        <f>'II-RNG Producers'!I22</f>
        <v>38590</v>
      </c>
      <c r="D5" s="20">
        <f>'II-RNG Producers'!J22</f>
        <v>78736.72</v>
      </c>
      <c r="E5" s="119">
        <f>'II-RNG Producers'!K22</f>
        <v>12741552.800000001</v>
      </c>
    </row>
    <row r="6" spans="2:17" x14ac:dyDescent="0.3">
      <c r="B6" s="17" t="s">
        <v>110</v>
      </c>
      <c r="C6" s="20">
        <f>'III-RNG Importers'!I21</f>
        <v>23244</v>
      </c>
      <c r="D6" s="20">
        <f>'III-RNG Importers'!J21</f>
        <v>13689.8</v>
      </c>
      <c r="E6" s="119">
        <f>'III-RNG Importers'!K21</f>
        <v>2017445</v>
      </c>
    </row>
    <row r="7" spans="2:17" x14ac:dyDescent="0.3">
      <c r="B7" s="17" t="s">
        <v>111</v>
      </c>
      <c r="C7" s="20">
        <f>'IV-SFW'!I10</f>
        <v>1101</v>
      </c>
      <c r="D7" s="20">
        <f>'IV-SFW'!J10</f>
        <v>4331</v>
      </c>
      <c r="E7" s="119">
        <f>'IV-SFW'!K10</f>
        <v>510485</v>
      </c>
    </row>
    <row r="8" spans="2:17" ht="43.2" x14ac:dyDescent="0.3">
      <c r="B8" s="101" t="s">
        <v>112</v>
      </c>
      <c r="C8" s="20">
        <f>'V-RIN Generators'!I21</f>
        <v>3083</v>
      </c>
      <c r="D8" s="20">
        <f>'V-RIN Generators'!J21</f>
        <v>3709</v>
      </c>
      <c r="E8" s="119">
        <f>'V-RIN Generators'!K21</f>
        <v>470810</v>
      </c>
    </row>
    <row r="9" spans="2:17" ht="96.6" x14ac:dyDescent="0.3">
      <c r="B9" s="17" t="s">
        <v>113</v>
      </c>
      <c r="C9" s="20">
        <f>'VI-QAP '!I14</f>
        <v>81</v>
      </c>
      <c r="D9" s="20">
        <f>'VI-QAP '!J14</f>
        <v>1057</v>
      </c>
      <c r="E9" s="119">
        <f>'VI-QAP '!K14</f>
        <v>187795</v>
      </c>
      <c r="F9" s="139" t="s">
        <v>105</v>
      </c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</row>
    <row r="10" spans="2:17" x14ac:dyDescent="0.3">
      <c r="B10" s="17" t="s">
        <v>114</v>
      </c>
      <c r="C10" s="20">
        <f>'VII -RNG RIN separators'!I17</f>
        <v>11569</v>
      </c>
      <c r="D10" s="20">
        <f>'VII -RNG RIN separators'!J17</f>
        <v>5705.4</v>
      </c>
      <c r="E10" s="119">
        <f>'VII -RNG RIN separators'!K17</f>
        <v>1238251</v>
      </c>
    </row>
    <row r="11" spans="2:17" ht="84.6" x14ac:dyDescent="0.3">
      <c r="B11" s="17" t="s">
        <v>115</v>
      </c>
      <c r="C11" s="20">
        <f>'VIII - Third Parties'!I7</f>
        <v>2</v>
      </c>
      <c r="D11" s="20">
        <f>'VIII - Third Parties'!J7</f>
        <v>0</v>
      </c>
      <c r="E11" s="119">
        <f>'VIII - Third Parties'!K7</f>
        <v>0</v>
      </c>
      <c r="F11" s="139" t="s">
        <v>179</v>
      </c>
      <c r="G11" s="112"/>
      <c r="H11" s="112"/>
      <c r="I11" s="112"/>
      <c r="J11" s="112"/>
      <c r="K11" s="112"/>
      <c r="L11" s="112"/>
      <c r="M11" s="112"/>
      <c r="N11" s="112"/>
    </row>
    <row r="12" spans="2:17" ht="72" x14ac:dyDescent="0.3">
      <c r="B12" s="128" t="s">
        <v>117</v>
      </c>
      <c r="C12" s="126">
        <f>'IX-Producers of RF Biogas'!I18</f>
        <v>846</v>
      </c>
      <c r="D12" s="126">
        <f>'IX-Producers of RF Biogas'!J18</f>
        <v>1246</v>
      </c>
      <c r="E12" s="127">
        <f>'IX-Producers of RF Biogas'!K18</f>
        <v>226780</v>
      </c>
      <c r="F12" s="116"/>
      <c r="G12" s="112"/>
      <c r="H12" s="112"/>
      <c r="I12" s="112"/>
      <c r="J12" s="112"/>
      <c r="K12" s="112"/>
      <c r="L12" s="112"/>
      <c r="M12" s="112"/>
      <c r="N12" s="112"/>
    </row>
    <row r="13" spans="2:17" ht="15" thickBot="1" x14ac:dyDescent="0.35">
      <c r="B13" s="124" t="s">
        <v>5</v>
      </c>
      <c r="C13" s="125">
        <f>SUM(C4:C12)</f>
        <v>104239</v>
      </c>
      <c r="D13" s="125">
        <f>SUM(D4:D12)</f>
        <v>152678.22</v>
      </c>
      <c r="E13" s="120">
        <f>SUM(E4:E12)</f>
        <v>24527843.100000001</v>
      </c>
    </row>
    <row r="16" spans="2:17" x14ac:dyDescent="0.3">
      <c r="K16" s="22"/>
    </row>
    <row r="18" spans="2:4" ht="15" thickBot="1" x14ac:dyDescent="0.35"/>
    <row r="19" spans="2:4" x14ac:dyDescent="0.3">
      <c r="B19" s="18"/>
      <c r="C19" s="23"/>
    </row>
    <row r="20" spans="2:4" x14ac:dyDescent="0.3">
      <c r="B20" s="36" t="s">
        <v>6</v>
      </c>
      <c r="C20" s="37"/>
    </row>
    <row r="21" spans="2:4" x14ac:dyDescent="0.3">
      <c r="B21" s="38">
        <f>'I-Biogas Producers'!G22+'II-RNG Producers'!G22+'III-RNG Importers'!G21+'IV-SFW'!G10+'V-RIN Generators'!G21+'VI-QAP '!G14+'VII -RNG RIN separators'!G17+'VIII - Third Parties'!G7+'IX-Producers of RF Biogas'!G18</f>
        <v>11057</v>
      </c>
      <c r="C21" s="37"/>
    </row>
    <row r="22" spans="2:4" x14ac:dyDescent="0.3">
      <c r="B22" s="36" t="s">
        <v>7</v>
      </c>
      <c r="C22" s="39"/>
    </row>
    <row r="23" spans="2:4" x14ac:dyDescent="0.3">
      <c r="B23" s="148">
        <f>'I-Biogas Producers'!M22+'II-RNG Producers'!M22+'III-RNG Importers'!M21+'IV-SFW'!M10+'V-RIN Generators'!M21+'VI-QAP '!M14+'VII -RNG RIN separators'!M17+'VIII - Third Parties'!M7+'IX-Producers of RF Biogas'!M18+25000</f>
        <v>10724875</v>
      </c>
      <c r="C23" s="39"/>
    </row>
    <row r="24" spans="2:4" ht="15" thickBot="1" x14ac:dyDescent="0.35">
      <c r="B24" s="252">
        <f>'I-Biogas Producers'!M22+'II-RNG Producers'!M22+'III-RNG Importers'!M21+'IV-SFW'!M10+'V-RIN Generators'!M21+'VI-QAP '!M16+'VII -RNG RIN separators'!M17+'VIII - Third Parties'!M9+'IX-Producers of RF Biogas'!M18</f>
        <v>10699875</v>
      </c>
      <c r="C24" s="40"/>
    </row>
    <row r="26" spans="2:4" x14ac:dyDescent="0.3">
      <c r="B26" s="1" t="s">
        <v>8</v>
      </c>
      <c r="C26" s="1"/>
      <c r="D26" s="1"/>
    </row>
    <row r="27" spans="2:4" x14ac:dyDescent="0.3">
      <c r="B27" s="1" t="s">
        <v>9</v>
      </c>
      <c r="C27" s="1"/>
      <c r="D27" s="1"/>
    </row>
    <row r="28" spans="2:4" x14ac:dyDescent="0.3">
      <c r="B28" s="147" t="s">
        <v>240</v>
      </c>
      <c r="C28" s="147"/>
      <c r="D28" s="147"/>
    </row>
  </sheetData>
  <mergeCells count="1">
    <mergeCell ref="B2:E2"/>
  </mergeCells>
  <pageMargins left="0.7" right="0.7" top="0.75" bottom="0.75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BZ234"/>
  <sheetViews>
    <sheetView topLeftCell="B1" zoomScale="90" zoomScaleNormal="90" workbookViewId="0">
      <pane xSplit="1" ySplit="5" topLeftCell="E19" activePane="bottomRight" state="frozen"/>
      <selection activeCell="B1" sqref="B1"/>
      <selection pane="topRight" activeCell="C1" sqref="C1"/>
      <selection pane="bottomLeft" activeCell="B6" sqref="B6"/>
      <selection pane="bottomRight" activeCell="I6" sqref="I6:N22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4.5546875" bestFit="1" customWidth="1"/>
    <col min="12" max="12" width="19.44140625" customWidth="1"/>
    <col min="13" max="13" width="17.44140625" customWidth="1"/>
    <col min="14" max="14" width="14.5546875" bestFit="1" customWidth="1"/>
  </cols>
  <sheetData>
    <row r="1" spans="1:46" ht="15.6" x14ac:dyDescent="0.3">
      <c r="A1" s="175" t="s">
        <v>10</v>
      </c>
      <c r="B1" s="175"/>
      <c r="C1" s="175"/>
      <c r="D1" s="175"/>
      <c r="E1" s="175"/>
      <c r="F1" s="175"/>
      <c r="G1" s="175"/>
      <c r="H1" s="175"/>
      <c r="I1" s="176"/>
      <c r="J1" s="176"/>
      <c r="K1" s="176"/>
      <c r="L1" s="176"/>
      <c r="M1" s="45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</row>
    <row r="2" spans="1:46" ht="15.6" x14ac:dyDescent="0.3">
      <c r="A2" s="177" t="s">
        <v>116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45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</row>
    <row r="3" spans="1:46" s="1" customFormat="1" x14ac:dyDescent="0.3">
      <c r="A3" s="180" t="s">
        <v>11</v>
      </c>
      <c r="B3" s="180"/>
      <c r="C3" s="180" t="s">
        <v>12</v>
      </c>
      <c r="D3" s="180"/>
      <c r="E3" s="180"/>
      <c r="F3" s="180"/>
      <c r="G3" s="180" t="s">
        <v>13</v>
      </c>
      <c r="H3" s="180"/>
      <c r="I3" s="180"/>
      <c r="J3" s="180"/>
      <c r="K3" s="180"/>
      <c r="L3" s="181" t="s">
        <v>14</v>
      </c>
      <c r="M3" s="68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</row>
    <row r="4" spans="1:46" ht="55.2" x14ac:dyDescent="0.3">
      <c r="A4" s="106" t="s">
        <v>15</v>
      </c>
      <c r="B4" s="96" t="s">
        <v>16</v>
      </c>
      <c r="C4" s="96" t="s">
        <v>17</v>
      </c>
      <c r="D4" s="96" t="s">
        <v>18</v>
      </c>
      <c r="E4" s="96" t="s">
        <v>19</v>
      </c>
      <c r="F4" s="96" t="s">
        <v>20</v>
      </c>
      <c r="G4" s="96" t="s">
        <v>21</v>
      </c>
      <c r="H4" s="96" t="s">
        <v>22</v>
      </c>
      <c r="I4" s="96" t="s">
        <v>23</v>
      </c>
      <c r="J4" s="96" t="s">
        <v>24</v>
      </c>
      <c r="K4" s="96" t="s">
        <v>25</v>
      </c>
      <c r="L4" s="182"/>
      <c r="M4" s="68" t="s">
        <v>26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</row>
    <row r="5" spans="1:46" x14ac:dyDescent="0.3">
      <c r="A5" s="96" t="s">
        <v>27</v>
      </c>
      <c r="B5" s="30"/>
      <c r="C5" s="96"/>
      <c r="D5" s="96"/>
      <c r="E5" s="96"/>
      <c r="F5" s="96"/>
      <c r="G5" s="96"/>
      <c r="H5" s="96"/>
      <c r="I5" s="96"/>
      <c r="J5" s="96"/>
      <c r="K5" s="96"/>
      <c r="L5" s="107"/>
      <c r="M5" s="68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</row>
    <row r="6" spans="1:46" ht="41.4" x14ac:dyDescent="0.3">
      <c r="A6" s="115" t="s">
        <v>118</v>
      </c>
      <c r="B6" s="30" t="s">
        <v>28</v>
      </c>
      <c r="C6" s="66">
        <v>1</v>
      </c>
      <c r="D6" s="66">
        <v>0</v>
      </c>
      <c r="E6" s="66">
        <v>0</v>
      </c>
      <c r="F6" s="66">
        <f>(C6*'Labor Costs'!$F$9)+(D6*('Labor Costs'!$D$7))+(E6*'Labor Costs'!$F$10)</f>
        <v>115</v>
      </c>
      <c r="G6" s="171">
        <v>10</v>
      </c>
      <c r="H6" s="66">
        <v>1</v>
      </c>
      <c r="I6" s="253">
        <f>G6*H6</f>
        <v>10</v>
      </c>
      <c r="J6" s="253">
        <f t="shared" ref="J6:J11" si="0">(C6+D6+E6)*I6</f>
        <v>10</v>
      </c>
      <c r="K6" s="253">
        <f t="shared" ref="K6:K11" si="1">F6*I6</f>
        <v>1150</v>
      </c>
      <c r="L6" s="254" t="s">
        <v>29</v>
      </c>
      <c r="M6" s="255">
        <v>0</v>
      </c>
      <c r="N6" s="256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</row>
    <row r="7" spans="1:46" ht="110.4" x14ac:dyDescent="0.3">
      <c r="A7" s="115" t="s">
        <v>119</v>
      </c>
      <c r="B7" s="30" t="s">
        <v>100</v>
      </c>
      <c r="C7" s="33">
        <v>1</v>
      </c>
      <c r="D7" s="33">
        <v>0</v>
      </c>
      <c r="E7" s="33">
        <v>0</v>
      </c>
      <c r="F7" s="66">
        <f>(C7*'Labor Costs'!$F$9)+(D7*('Labor Costs'!$D$7))+(E7*'Labor Costs'!$F$10)</f>
        <v>115</v>
      </c>
      <c r="G7" s="33">
        <v>10</v>
      </c>
      <c r="H7" s="33">
        <v>1</v>
      </c>
      <c r="I7" s="257">
        <f>G7*H7</f>
        <v>10</v>
      </c>
      <c r="J7" s="257">
        <f t="shared" si="0"/>
        <v>10</v>
      </c>
      <c r="K7" s="257">
        <f t="shared" si="1"/>
        <v>1150</v>
      </c>
      <c r="L7" s="254" t="s">
        <v>30</v>
      </c>
      <c r="M7" s="255">
        <v>0</v>
      </c>
      <c r="N7" s="256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</row>
    <row r="8" spans="1:46" ht="41.4" x14ac:dyDescent="0.3">
      <c r="A8" s="115" t="s">
        <v>119</v>
      </c>
      <c r="B8" s="30" t="s">
        <v>92</v>
      </c>
      <c r="C8" s="33">
        <v>12</v>
      </c>
      <c r="D8" s="33">
        <v>0</v>
      </c>
      <c r="E8" s="33">
        <v>0</v>
      </c>
      <c r="F8" s="62">
        <f>(C8*'Labor Costs'!$F$9)+(D8*('Labor Costs'!$D$7))+(E8*'Labor Costs'!$F$10)</f>
        <v>1380</v>
      </c>
      <c r="G8" s="33">
        <v>10</v>
      </c>
      <c r="H8" s="33">
        <v>1</v>
      </c>
      <c r="I8" s="257">
        <f>G8*H8</f>
        <v>10</v>
      </c>
      <c r="J8" s="257">
        <f t="shared" si="0"/>
        <v>120</v>
      </c>
      <c r="K8" s="257">
        <f t="shared" si="1"/>
        <v>13800</v>
      </c>
      <c r="L8" s="254" t="s">
        <v>31</v>
      </c>
      <c r="M8" s="255">
        <v>0</v>
      </c>
      <c r="N8" s="256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</row>
    <row r="9" spans="1:46" ht="55.2" x14ac:dyDescent="0.3">
      <c r="A9" s="115" t="s">
        <v>120</v>
      </c>
      <c r="B9" s="30" t="s">
        <v>32</v>
      </c>
      <c r="C9" s="33">
        <v>0</v>
      </c>
      <c r="D9" s="33">
        <v>0</v>
      </c>
      <c r="E9" s="33">
        <v>16</v>
      </c>
      <c r="F9" s="62">
        <f>(C9*'Labor Costs'!$F$9)+(D9*('Labor Costs'!$D$7))+(E9*'Labor Costs'!$F$10)</f>
        <v>4600</v>
      </c>
      <c r="G9" s="33">
        <v>10</v>
      </c>
      <c r="H9" s="33">
        <v>1</v>
      </c>
      <c r="I9" s="257">
        <f>G9*H9</f>
        <v>10</v>
      </c>
      <c r="J9" s="257">
        <f t="shared" si="0"/>
        <v>160</v>
      </c>
      <c r="K9" s="257">
        <f t="shared" si="1"/>
        <v>46000</v>
      </c>
      <c r="L9" s="254" t="s">
        <v>33</v>
      </c>
      <c r="M9" s="258">
        <v>46000</v>
      </c>
      <c r="N9" s="256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</row>
    <row r="10" spans="1:46" ht="55.2" x14ac:dyDescent="0.3">
      <c r="A10" s="115" t="s">
        <v>121</v>
      </c>
      <c r="B10" s="30" t="s">
        <v>34</v>
      </c>
      <c r="C10" s="33">
        <v>0.5</v>
      </c>
      <c r="D10" s="33">
        <v>0</v>
      </c>
      <c r="E10" s="33">
        <v>0</v>
      </c>
      <c r="F10" s="62">
        <f>(C10*'Labor Costs'!$F$9)+(D10*('Labor Costs'!$D$7))+(E10*'Labor Costs'!$F$10)</f>
        <v>57.5</v>
      </c>
      <c r="G10" s="33">
        <v>20</v>
      </c>
      <c r="H10" s="33">
        <v>1</v>
      </c>
      <c r="I10" s="257">
        <v>1</v>
      </c>
      <c r="J10" s="257">
        <f t="shared" si="0"/>
        <v>0.5</v>
      </c>
      <c r="K10" s="257">
        <f t="shared" si="1"/>
        <v>57.5</v>
      </c>
      <c r="L10" s="254" t="s">
        <v>35</v>
      </c>
      <c r="M10" s="255">
        <v>0</v>
      </c>
      <c r="N10" s="256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spans="1:46" ht="104.1" customHeight="1" x14ac:dyDescent="0.3">
      <c r="A11" s="115" t="s">
        <v>216</v>
      </c>
      <c r="B11" s="32" t="s">
        <v>246</v>
      </c>
      <c r="C11" s="41">
        <v>0.5</v>
      </c>
      <c r="D11" s="41">
        <v>0</v>
      </c>
      <c r="E11" s="41">
        <v>0</v>
      </c>
      <c r="F11" s="145">
        <f>(C11*'Labor Costs'!$F$9)+(D11*('Labor Costs'!$D$7))+(E11*'Labor Costs'!$F$10)</f>
        <v>57.5</v>
      </c>
      <c r="G11" s="33">
        <v>329</v>
      </c>
      <c r="H11" s="33">
        <v>12</v>
      </c>
      <c r="I11" s="257">
        <f>G11*H11</f>
        <v>3948</v>
      </c>
      <c r="J11" s="257">
        <f t="shared" si="0"/>
        <v>1974</v>
      </c>
      <c r="K11" s="257">
        <f t="shared" si="1"/>
        <v>227010</v>
      </c>
      <c r="L11" s="254" t="s">
        <v>247</v>
      </c>
      <c r="M11" s="255">
        <v>0</v>
      </c>
      <c r="N11" s="256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</row>
    <row r="12" spans="1:46" ht="104.1" customHeight="1" x14ac:dyDescent="0.3">
      <c r="A12" s="115" t="s">
        <v>216</v>
      </c>
      <c r="B12" s="32" t="s">
        <v>217</v>
      </c>
      <c r="C12" s="41">
        <v>1</v>
      </c>
      <c r="D12" s="41">
        <v>0</v>
      </c>
      <c r="E12" s="41">
        <v>0</v>
      </c>
      <c r="F12" s="145">
        <f>(C12*'Labor Costs'!$F$9)+(D12*('Labor Costs'!$D$7))+(E12*'Labor Costs'!$F$10)</f>
        <v>115</v>
      </c>
      <c r="G12" s="33">
        <v>329</v>
      </c>
      <c r="H12" s="33">
        <v>4</v>
      </c>
      <c r="I12" s="257">
        <f>G12*H12</f>
        <v>1316</v>
      </c>
      <c r="J12" s="257">
        <f t="shared" ref="J12" si="2">(C12+D12+E12)*I12</f>
        <v>1316</v>
      </c>
      <c r="K12" s="257">
        <f t="shared" ref="K12" si="3">F12*I12</f>
        <v>151340</v>
      </c>
      <c r="L12" s="254" t="s">
        <v>274</v>
      </c>
      <c r="M12" s="255">
        <v>0</v>
      </c>
      <c r="N12" s="256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46" ht="55.2" x14ac:dyDescent="0.3">
      <c r="A13" s="115" t="s">
        <v>122</v>
      </c>
      <c r="B13" s="30" t="s">
        <v>36</v>
      </c>
      <c r="C13" s="33">
        <v>8</v>
      </c>
      <c r="D13" s="33">
        <v>0</v>
      </c>
      <c r="E13" s="33">
        <v>0</v>
      </c>
      <c r="F13" s="66">
        <f>(C13*'Labor Costs'!$F$9)+(D13*('Labor Costs'!$D$7))+(E13*'Labor Costs'!$F$10)</f>
        <v>920</v>
      </c>
      <c r="G13" s="33">
        <v>329</v>
      </c>
      <c r="H13" s="33">
        <v>1</v>
      </c>
      <c r="I13" s="257">
        <f t="shared" ref="I13:I20" si="4">G13*H13</f>
        <v>329</v>
      </c>
      <c r="J13" s="257">
        <f t="shared" ref="J13:J20" si="5">(C13+D13+E13)*I13</f>
        <v>2632</v>
      </c>
      <c r="K13" s="257">
        <f t="shared" ref="K13:K20" si="6">F13*I13</f>
        <v>302680</v>
      </c>
      <c r="L13" s="254" t="s">
        <v>37</v>
      </c>
      <c r="M13" s="255">
        <v>0</v>
      </c>
      <c r="N13" s="256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</row>
    <row r="14" spans="1:46" ht="55.2" x14ac:dyDescent="0.3">
      <c r="A14" s="115" t="s">
        <v>123</v>
      </c>
      <c r="B14" s="30" t="s">
        <v>129</v>
      </c>
      <c r="C14" s="33">
        <v>1</v>
      </c>
      <c r="D14" s="33">
        <v>0</v>
      </c>
      <c r="E14" s="33">
        <v>0</v>
      </c>
      <c r="F14" s="66">
        <f>(C14*'Labor Costs'!$F$9)+(D14*('Labor Costs'!$D$7))+(E14*'Labor Costs'!$F$10)</f>
        <v>115</v>
      </c>
      <c r="G14" s="33">
        <v>329</v>
      </c>
      <c r="H14" s="33">
        <v>12</v>
      </c>
      <c r="I14" s="257">
        <f t="shared" si="4"/>
        <v>3948</v>
      </c>
      <c r="J14" s="257">
        <f t="shared" si="5"/>
        <v>3948</v>
      </c>
      <c r="K14" s="257">
        <f t="shared" si="6"/>
        <v>454020</v>
      </c>
      <c r="L14" s="254" t="s">
        <v>128</v>
      </c>
      <c r="M14" s="255">
        <v>0</v>
      </c>
      <c r="N14" s="256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</row>
    <row r="15" spans="1:46" ht="138" x14ac:dyDescent="0.3">
      <c r="A15" s="115" t="s">
        <v>122</v>
      </c>
      <c r="B15" s="30" t="s">
        <v>39</v>
      </c>
      <c r="C15" s="33">
        <v>4</v>
      </c>
      <c r="D15" s="33">
        <v>0.1</v>
      </c>
      <c r="E15" s="33">
        <v>0</v>
      </c>
      <c r="F15" s="66">
        <f>(C15*'Labor Costs'!$F$9)+(D15*('Labor Costs'!$D$7))+(E15*'Labor Costs'!$F$10)</f>
        <v>466.6</v>
      </c>
      <c r="G15" s="33">
        <v>329</v>
      </c>
      <c r="H15" s="33">
        <v>12</v>
      </c>
      <c r="I15" s="257">
        <f t="shared" si="4"/>
        <v>3948</v>
      </c>
      <c r="J15" s="257">
        <f t="shared" si="5"/>
        <v>16186.8</v>
      </c>
      <c r="K15" s="257">
        <f t="shared" si="6"/>
        <v>1842136.8</v>
      </c>
      <c r="L15" s="254" t="s">
        <v>160</v>
      </c>
      <c r="M15" s="255">
        <v>0</v>
      </c>
      <c r="N15" s="256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</row>
    <row r="16" spans="1:46" ht="55.2" x14ac:dyDescent="0.3">
      <c r="A16" s="115" t="s">
        <v>124</v>
      </c>
      <c r="B16" s="30" t="s">
        <v>40</v>
      </c>
      <c r="C16" s="33">
        <v>1</v>
      </c>
      <c r="D16" s="33">
        <v>0</v>
      </c>
      <c r="E16" s="33">
        <v>0</v>
      </c>
      <c r="F16" s="66">
        <f>(C16*'Labor Costs'!$F$9)+(D16*('Labor Costs'!$D$7))+(E16*'Labor Costs'!$F$10)</f>
        <v>115</v>
      </c>
      <c r="G16" s="33">
        <v>329</v>
      </c>
      <c r="H16" s="33">
        <v>12</v>
      </c>
      <c r="I16" s="257">
        <f t="shared" si="4"/>
        <v>3948</v>
      </c>
      <c r="J16" s="257">
        <f t="shared" si="5"/>
        <v>3948</v>
      </c>
      <c r="K16" s="257">
        <f t="shared" si="6"/>
        <v>454020</v>
      </c>
      <c r="L16" s="254" t="s">
        <v>161</v>
      </c>
      <c r="M16" s="255">
        <v>0</v>
      </c>
      <c r="N16" s="256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</row>
    <row r="17" spans="1:46" ht="55.2" x14ac:dyDescent="0.3">
      <c r="A17" s="115" t="s">
        <v>98</v>
      </c>
      <c r="B17" s="30" t="s">
        <v>164</v>
      </c>
      <c r="C17" s="33">
        <v>0</v>
      </c>
      <c r="D17" s="33">
        <v>0</v>
      </c>
      <c r="E17" s="33">
        <v>1</v>
      </c>
      <c r="F17" s="66">
        <f>(C17*'Labor Costs'!$F$9)+(D17*('Labor Costs'!$D$7))+(E17*'Labor Costs'!$F$10)</f>
        <v>287.5</v>
      </c>
      <c r="G17" s="33">
        <v>329</v>
      </c>
      <c r="H17" s="33">
        <v>12</v>
      </c>
      <c r="I17" s="257">
        <f t="shared" si="4"/>
        <v>3948</v>
      </c>
      <c r="J17" s="257">
        <f t="shared" si="5"/>
        <v>3948</v>
      </c>
      <c r="K17" s="99">
        <f t="shared" si="6"/>
        <v>1135050</v>
      </c>
      <c r="L17" s="254" t="s">
        <v>42</v>
      </c>
      <c r="M17" s="258">
        <v>1135050</v>
      </c>
      <c r="N17" s="256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</row>
    <row r="18" spans="1:46" ht="106.8" customHeight="1" x14ac:dyDescent="0.3">
      <c r="A18" s="115" t="s">
        <v>126</v>
      </c>
      <c r="B18" s="30" t="s">
        <v>43</v>
      </c>
      <c r="C18" s="33">
        <v>4</v>
      </c>
      <c r="D18" s="33">
        <v>0</v>
      </c>
      <c r="E18" s="33">
        <v>0</v>
      </c>
      <c r="F18" s="66">
        <f>(C18*'Labor Costs'!$F$9)+(D18*('Labor Costs'!$D$7))+(E18*'Labor Costs'!$F$10)</f>
        <v>460</v>
      </c>
      <c r="G18" s="33">
        <v>20</v>
      </c>
      <c r="H18" s="33">
        <v>1</v>
      </c>
      <c r="I18" s="257">
        <f t="shared" si="4"/>
        <v>20</v>
      </c>
      <c r="J18" s="257">
        <f t="shared" si="5"/>
        <v>80</v>
      </c>
      <c r="K18" s="257">
        <f t="shared" si="6"/>
        <v>9200</v>
      </c>
      <c r="L18" s="254" t="s">
        <v>44</v>
      </c>
      <c r="M18" s="255">
        <v>0</v>
      </c>
      <c r="N18" s="256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</row>
    <row r="19" spans="1:46" ht="110.4" x14ac:dyDescent="0.3">
      <c r="A19" s="115" t="s">
        <v>125</v>
      </c>
      <c r="B19" s="30" t="s">
        <v>45</v>
      </c>
      <c r="C19" s="33">
        <v>0</v>
      </c>
      <c r="D19" s="33">
        <v>0</v>
      </c>
      <c r="E19" s="41">
        <v>24</v>
      </c>
      <c r="F19" s="66">
        <f>(C19*'Labor Costs'!$F$9)+(D19*('Labor Costs'!$D$7))+(E19*'Labor Costs'!$F$10)</f>
        <v>6900</v>
      </c>
      <c r="G19" s="33">
        <v>329</v>
      </c>
      <c r="H19" s="33">
        <v>1</v>
      </c>
      <c r="I19" s="257">
        <f t="shared" si="4"/>
        <v>329</v>
      </c>
      <c r="J19" s="257">
        <f t="shared" si="5"/>
        <v>7896</v>
      </c>
      <c r="K19" s="99">
        <f>F19*I19</f>
        <v>2270100</v>
      </c>
      <c r="L19" s="254" t="s">
        <v>214</v>
      </c>
      <c r="M19" s="258">
        <v>2270100</v>
      </c>
      <c r="N19" s="256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</row>
    <row r="20" spans="1:46" ht="96.6" x14ac:dyDescent="0.3">
      <c r="A20" s="115" t="s">
        <v>127</v>
      </c>
      <c r="B20" s="30" t="s">
        <v>99</v>
      </c>
      <c r="C20" s="33">
        <v>0.5</v>
      </c>
      <c r="D20" s="33">
        <v>0</v>
      </c>
      <c r="E20" s="33">
        <v>0</v>
      </c>
      <c r="F20" s="66">
        <f>(C20*'Labor Costs'!$F$9)+(D20*('Labor Costs'!$D$7))+(E20*'Labor Costs'!$F$10)</f>
        <v>57.5</v>
      </c>
      <c r="G20" s="33">
        <v>329</v>
      </c>
      <c r="H20" s="33">
        <v>12</v>
      </c>
      <c r="I20" s="257">
        <f t="shared" si="4"/>
        <v>3948</v>
      </c>
      <c r="J20" s="257">
        <f t="shared" si="5"/>
        <v>1974</v>
      </c>
      <c r="K20" s="99">
        <f>F20*I20</f>
        <v>227010</v>
      </c>
      <c r="L20" s="254" t="s">
        <v>211</v>
      </c>
      <c r="M20" s="121">
        <v>0</v>
      </c>
      <c r="N20" s="256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</row>
    <row r="21" spans="1:46" x14ac:dyDescent="0.3">
      <c r="A21" s="30"/>
      <c r="B21" s="30"/>
      <c r="C21" s="33"/>
      <c r="D21" s="33"/>
      <c r="E21" s="33"/>
      <c r="F21" s="66"/>
      <c r="G21" s="33"/>
      <c r="H21" s="33"/>
      <c r="I21" s="257"/>
      <c r="J21" s="257"/>
      <c r="K21" s="257"/>
      <c r="L21" s="254"/>
      <c r="M21" s="255"/>
      <c r="N21" s="256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</row>
    <row r="22" spans="1:46" x14ac:dyDescent="0.3">
      <c r="A22" s="179" t="s">
        <v>5</v>
      </c>
      <c r="B22" s="179"/>
      <c r="C22" s="33"/>
      <c r="D22" s="33"/>
      <c r="E22" s="33"/>
      <c r="F22" s="33"/>
      <c r="G22" s="63">
        <f>SUM(G6:G21)</f>
        <v>3041</v>
      </c>
      <c r="H22" s="33"/>
      <c r="I22" s="63">
        <f>SUM(I6:I21)</f>
        <v>25723</v>
      </c>
      <c r="J22" s="63">
        <f>SUM(J6:J21)</f>
        <v>44203.3</v>
      </c>
      <c r="K22" s="99">
        <f>SUM(K6:K21)</f>
        <v>7134724.2999999998</v>
      </c>
      <c r="L22" s="259"/>
      <c r="M22" s="260">
        <f>SUM(M6:M21)</f>
        <v>3451150</v>
      </c>
      <c r="N22" s="26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</row>
    <row r="23" spans="1:46" x14ac:dyDescent="0.3">
      <c r="L23" s="47"/>
      <c r="M23" s="47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</row>
    <row r="24" spans="1:46" x14ac:dyDescent="0.3">
      <c r="F24" s="218" t="s">
        <v>277</v>
      </c>
      <c r="I24" s="221">
        <f>I19+I18+I12+I11+I10+I9+I7+I8+I6</f>
        <v>5654</v>
      </c>
      <c r="J24" s="221">
        <f t="shared" ref="J24:K24" si="7">J19+J18+J12+J11+J10+J9+J7+J8+J6</f>
        <v>11566.5</v>
      </c>
      <c r="K24" s="219">
        <f t="shared" si="7"/>
        <v>2719807.5</v>
      </c>
      <c r="L24" s="220"/>
      <c r="M24" s="219">
        <f t="shared" ref="M24" si="8">M19+M18+M12+M11+M10+M9+M7+M8+M6</f>
        <v>2316100</v>
      </c>
      <c r="N24" s="222">
        <f>M24/I$22</f>
        <v>90.040041985771495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6" x14ac:dyDescent="0.3">
      <c r="F25" s="218" t="s">
        <v>278</v>
      </c>
      <c r="I25" s="221">
        <f>I20+I17+I16+I15+I14+I13</f>
        <v>20069</v>
      </c>
      <c r="J25" s="221">
        <f t="shared" ref="J25:K25" si="9">J20+J17+J16+J15+J14+J13</f>
        <v>32636.799999999999</v>
      </c>
      <c r="K25" s="219">
        <f t="shared" si="9"/>
        <v>4414916.8</v>
      </c>
      <c r="L25" s="220"/>
      <c r="M25" s="219">
        <f t="shared" ref="M25" si="10">M20+M17+M16+M15+M14+M13</f>
        <v>1135050</v>
      </c>
      <c r="N25" s="222">
        <f>M25/I$22</f>
        <v>44.125879563036968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</row>
    <row r="26" spans="1:46" x14ac:dyDescent="0.3">
      <c r="L26" s="217">
        <f>I22/G22</f>
        <v>8.4587306806971387</v>
      </c>
      <c r="M26" s="47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</row>
    <row r="27" spans="1:46" x14ac:dyDescent="0.3">
      <c r="A27" t="s">
        <v>222</v>
      </c>
      <c r="L27" s="47"/>
      <c r="M27" s="47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</row>
    <row r="28" spans="1:46" x14ac:dyDescent="0.3">
      <c r="A28" s="46" t="s">
        <v>226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</row>
    <row r="29" spans="1:46" x14ac:dyDescent="0.3">
      <c r="A29" s="46" t="s">
        <v>227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</row>
    <row r="30" spans="1:46" x14ac:dyDescent="0.3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</row>
    <row r="31" spans="1:46" x14ac:dyDescent="0.3">
      <c r="A31" s="29" t="s">
        <v>223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x14ac:dyDescent="0.3">
      <c r="A32" s="149" t="s">
        <v>220</v>
      </c>
      <c r="B32" s="150"/>
      <c r="C32" s="152"/>
      <c r="D32" s="152"/>
      <c r="E32" s="152"/>
      <c r="F32" s="152"/>
      <c r="G32" s="152"/>
      <c r="H32" s="152"/>
      <c r="I32" s="152"/>
      <c r="J32" s="100"/>
      <c r="K32" s="100"/>
      <c r="L32" s="47"/>
      <c r="M32" s="47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78" ht="15.6" x14ac:dyDescent="0.3">
      <c r="A33" s="149" t="s">
        <v>221</v>
      </c>
      <c r="B33" s="150"/>
      <c r="C33" s="152"/>
      <c r="D33" s="152"/>
      <c r="E33" s="152"/>
      <c r="F33" s="152"/>
      <c r="G33" s="152"/>
      <c r="H33" s="152"/>
      <c r="I33" s="152"/>
      <c r="J33" s="100"/>
      <c r="K33" s="100"/>
      <c r="L33" s="47"/>
      <c r="M33" s="47"/>
      <c r="N33" s="21"/>
      <c r="O33" s="21"/>
      <c r="P33" s="21"/>
      <c r="Q33" s="21"/>
      <c r="R33" s="21"/>
      <c r="S33" s="21"/>
      <c r="T33" s="21"/>
      <c r="U33" s="46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46"/>
      <c r="AO33" s="21"/>
      <c r="AP33" s="21"/>
      <c r="AQ33" s="21"/>
      <c r="AR33" s="21"/>
      <c r="AS33" s="21"/>
      <c r="AT33" s="21"/>
      <c r="BG33" s="28"/>
      <c r="BZ33" s="14"/>
    </row>
    <row r="34" spans="1:78" ht="15.6" x14ac:dyDescent="0.3">
      <c r="A34" s="149" t="s">
        <v>224</v>
      </c>
      <c r="B34" s="149"/>
      <c r="C34" s="153"/>
      <c r="D34" s="153"/>
      <c r="E34" s="153"/>
      <c r="F34" s="153"/>
      <c r="G34" s="153"/>
      <c r="H34" s="153"/>
      <c r="I34" s="153"/>
      <c r="J34" s="47"/>
      <c r="K34" s="47"/>
      <c r="L34" s="47"/>
      <c r="M34" s="47"/>
      <c r="N34" s="21"/>
      <c r="O34" s="21"/>
      <c r="P34" s="21"/>
      <c r="Q34" s="21"/>
      <c r="R34" s="21"/>
      <c r="S34" s="21"/>
      <c r="T34" s="21"/>
      <c r="U34" s="46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46"/>
      <c r="AO34" s="21"/>
      <c r="AP34" s="21"/>
      <c r="AQ34" s="21"/>
      <c r="AR34" s="21"/>
      <c r="AS34" s="21"/>
      <c r="AT34" s="21"/>
      <c r="BG34" s="28"/>
      <c r="BZ34" s="14"/>
    </row>
    <row r="35" spans="1:78" ht="15.6" x14ac:dyDescent="0.3">
      <c r="A35" s="153" t="s">
        <v>225</v>
      </c>
      <c r="B35" s="153"/>
      <c r="C35" s="153"/>
      <c r="D35" s="153"/>
      <c r="E35" s="153"/>
      <c r="F35" s="153"/>
      <c r="G35" s="153"/>
      <c r="H35" s="153"/>
      <c r="I35" s="153"/>
      <c r="J35" s="47"/>
      <c r="K35" s="47"/>
      <c r="L35" s="47"/>
      <c r="M35" s="47"/>
      <c r="N35" s="21"/>
      <c r="O35" s="21"/>
      <c r="P35" s="21"/>
      <c r="Q35" s="21"/>
      <c r="R35" s="21"/>
      <c r="S35" s="21"/>
      <c r="T35" s="21"/>
      <c r="U35" s="46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46"/>
      <c r="AO35" s="21"/>
      <c r="AP35" s="21"/>
      <c r="AQ35" s="21"/>
      <c r="AR35" s="21"/>
      <c r="AS35" s="21"/>
      <c r="AT35" s="21"/>
      <c r="BG35" s="28"/>
      <c r="BZ35" s="14"/>
    </row>
    <row r="36" spans="1:78" ht="15" thickBot="1" x14ac:dyDescent="0.35">
      <c r="A36" s="153"/>
      <c r="B36" s="153"/>
      <c r="C36" s="153"/>
      <c r="D36" s="153"/>
      <c r="E36" s="153"/>
      <c r="F36" s="153"/>
      <c r="G36" s="153"/>
      <c r="H36" s="153"/>
      <c r="I36" s="153"/>
      <c r="J36" s="47"/>
      <c r="K36" s="47"/>
      <c r="L36" s="47"/>
      <c r="M36" s="47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</row>
    <row r="37" spans="1:78" x14ac:dyDescent="0.3">
      <c r="A37" s="154" t="s">
        <v>273</v>
      </c>
      <c r="B37" s="155"/>
      <c r="C37" s="155"/>
      <c r="D37" s="156"/>
      <c r="E37" s="156"/>
      <c r="F37" s="157"/>
      <c r="G37" s="157"/>
      <c r="H37" s="157"/>
      <c r="I37" s="47"/>
      <c r="J37" s="47"/>
      <c r="K37" s="47"/>
      <c r="L37" s="47"/>
      <c r="M37" s="47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</row>
    <row r="38" spans="1:78" ht="15" thickBot="1" x14ac:dyDescent="0.35">
      <c r="A38" s="158"/>
      <c r="B38" s="159"/>
      <c r="C38" s="159"/>
      <c r="D38" s="159"/>
      <c r="E38" s="159"/>
      <c r="F38" s="159"/>
      <c r="G38" s="159"/>
      <c r="H38" s="160"/>
      <c r="I38" s="97"/>
      <c r="J38" s="97"/>
      <c r="K38" s="97"/>
      <c r="L38" s="97"/>
      <c r="M38" s="97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</row>
    <row r="39" spans="1:78" x14ac:dyDescent="0.3">
      <c r="A39" s="97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</row>
    <row r="40" spans="1:78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</row>
    <row r="41" spans="1:78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</row>
    <row r="42" spans="1:78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</row>
    <row r="43" spans="1:78" x14ac:dyDescent="0.3"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</row>
    <row r="44" spans="1:78" x14ac:dyDescent="0.3"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</row>
    <row r="45" spans="1:78" x14ac:dyDescent="0.3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</row>
    <row r="46" spans="1:78" x14ac:dyDescent="0.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</row>
    <row r="47" spans="1:78" x14ac:dyDescent="0.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</row>
    <row r="48" spans="1:78" s="2" customFormat="1" ht="15.6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</row>
    <row r="49" spans="1:46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</row>
    <row r="50" spans="1:46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</row>
    <row r="51" spans="1:46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</row>
    <row r="52" spans="1:46" x14ac:dyDescent="0.3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</row>
    <row r="53" spans="1:46" x14ac:dyDescent="0.3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</row>
    <row r="54" spans="1:46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</row>
    <row r="55" spans="1:46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</row>
    <row r="56" spans="1:46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</row>
    <row r="57" spans="1:46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</row>
    <row r="58" spans="1:46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</row>
    <row r="59" spans="1:46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</row>
    <row r="60" spans="1:46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</row>
    <row r="61" spans="1:46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</row>
    <row r="62" spans="1:46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</row>
    <row r="63" spans="1:46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</row>
    <row r="64" spans="1:46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</row>
    <row r="65" spans="1:46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</row>
    <row r="66" spans="1:46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</row>
    <row r="67" spans="1:46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</row>
    <row r="68" spans="1:46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</row>
    <row r="69" spans="1:46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</row>
    <row r="70" spans="1:46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</row>
    <row r="71" spans="1:46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</row>
    <row r="72" spans="1:46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</row>
    <row r="73" spans="1:46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</row>
    <row r="74" spans="1:46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</row>
    <row r="75" spans="1:46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</row>
    <row r="76" spans="1:46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</row>
    <row r="77" spans="1:46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</row>
    <row r="78" spans="1:46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</row>
    <row r="79" spans="1:46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</row>
    <row r="80" spans="1:46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</row>
    <row r="81" spans="1:46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</row>
    <row r="82" spans="1:46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</row>
    <row r="83" spans="1:46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1:46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1:46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</row>
    <row r="86" spans="1:46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</row>
    <row r="87" spans="1:46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</row>
    <row r="88" spans="1:46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</row>
    <row r="89" spans="1:46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</row>
    <row r="90" spans="1:46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</row>
    <row r="91" spans="1:46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</row>
    <row r="92" spans="1:46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</row>
    <row r="93" spans="1:46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</row>
    <row r="94" spans="1:46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</row>
    <row r="95" spans="1:46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</row>
    <row r="96" spans="1:46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</row>
    <row r="97" spans="1:46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</row>
    <row r="98" spans="1:46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</row>
    <row r="99" spans="1:46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</row>
    <row r="100" spans="1:46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</row>
    <row r="101" spans="1:46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</row>
    <row r="102" spans="1:46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</row>
    <row r="103" spans="1:46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</row>
    <row r="104" spans="1:46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</row>
    <row r="105" spans="1:46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</row>
    <row r="106" spans="1:46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</row>
    <row r="107" spans="1:46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</row>
    <row r="108" spans="1:46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</row>
    <row r="109" spans="1:46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</row>
    <row r="110" spans="1:46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</row>
    <row r="111" spans="1:46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</row>
    <row r="112" spans="1:46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</row>
    <row r="113" spans="1:46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</row>
    <row r="114" spans="1:46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</row>
    <row r="115" spans="1:46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</row>
    <row r="116" spans="1:46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</row>
    <row r="117" spans="1:46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</row>
    <row r="118" spans="1:46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</row>
    <row r="119" spans="1:46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</row>
    <row r="120" spans="1:46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</row>
    <row r="121" spans="1:46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</row>
    <row r="122" spans="1:46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</row>
    <row r="123" spans="1:46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</row>
    <row r="124" spans="1:46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</row>
    <row r="125" spans="1:46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</row>
    <row r="126" spans="1:46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</row>
    <row r="127" spans="1:46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</row>
    <row r="128" spans="1:46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</row>
    <row r="129" spans="1:46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</row>
    <row r="130" spans="1:46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</row>
    <row r="131" spans="1:46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</row>
    <row r="132" spans="1:46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</row>
    <row r="133" spans="1:46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</row>
    <row r="134" spans="1:46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</row>
    <row r="135" spans="1:46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</row>
    <row r="136" spans="1:46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</row>
    <row r="137" spans="1:46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</row>
    <row r="138" spans="1:46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</row>
    <row r="139" spans="1:46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</row>
    <row r="140" spans="1:46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</row>
    <row r="141" spans="1:46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</row>
    <row r="142" spans="1:46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</row>
    <row r="143" spans="1:46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</row>
    <row r="144" spans="1:46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</row>
    <row r="145" spans="1:46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</row>
    <row r="146" spans="1:46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</row>
    <row r="147" spans="1:46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</row>
    <row r="148" spans="1:46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</row>
    <row r="149" spans="1:46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</row>
    <row r="150" spans="1:46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</row>
    <row r="151" spans="1:46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</row>
    <row r="152" spans="1:46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</row>
    <row r="153" spans="1:46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</row>
    <row r="154" spans="1:46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</row>
    <row r="155" spans="1:46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</row>
    <row r="156" spans="1:46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</row>
    <row r="157" spans="1:46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</row>
    <row r="158" spans="1:46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</row>
    <row r="159" spans="1:46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</row>
    <row r="160" spans="1:46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</row>
    <row r="161" spans="1:46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</row>
    <row r="162" spans="1:46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</row>
    <row r="163" spans="1:46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</row>
    <row r="164" spans="1:46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</row>
    <row r="165" spans="1:46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</row>
    <row r="166" spans="1:46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</row>
    <row r="167" spans="1:46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</row>
    <row r="168" spans="1:46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</row>
    <row r="169" spans="1:46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</row>
    <row r="170" spans="1:46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</row>
    <row r="171" spans="1:46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</row>
    <row r="172" spans="1:46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</row>
    <row r="173" spans="1:46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</row>
    <row r="174" spans="1:46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</row>
    <row r="175" spans="1:46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</row>
    <row r="176" spans="1:46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</row>
    <row r="177" spans="1:46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</row>
    <row r="178" spans="1:46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</row>
    <row r="179" spans="1:46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</row>
    <row r="180" spans="1:46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</row>
    <row r="181" spans="1:46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</row>
    <row r="182" spans="1:46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</row>
    <row r="183" spans="1:46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</row>
    <row r="184" spans="1:46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</row>
    <row r="185" spans="1:46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</row>
    <row r="186" spans="1:46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</row>
    <row r="187" spans="1:46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</row>
    <row r="188" spans="1:46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</row>
    <row r="189" spans="1:46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</row>
    <row r="190" spans="1:46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</row>
    <row r="191" spans="1:46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</row>
    <row r="192" spans="1:46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</row>
    <row r="193" spans="1:46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</row>
    <row r="194" spans="1:46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</row>
    <row r="195" spans="1:46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</row>
    <row r="196" spans="1:46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</row>
    <row r="197" spans="1:46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</row>
    <row r="198" spans="1:46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</row>
    <row r="199" spans="1:46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</row>
    <row r="200" spans="1:46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</row>
    <row r="201" spans="1:46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</row>
    <row r="202" spans="1:46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</row>
    <row r="203" spans="1:46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</row>
    <row r="204" spans="1:46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</row>
    <row r="205" spans="1:46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</row>
    <row r="206" spans="1:46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</row>
    <row r="207" spans="1:46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</row>
    <row r="208" spans="1:46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</row>
    <row r="209" spans="1:46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</row>
    <row r="210" spans="1:46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</row>
    <row r="211" spans="1:46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</row>
    <row r="212" spans="1:46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</row>
    <row r="213" spans="1:46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</row>
    <row r="214" spans="1:46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</row>
    <row r="215" spans="1:46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</row>
    <row r="216" spans="1:46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</row>
    <row r="217" spans="1:46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</row>
    <row r="218" spans="1:46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</row>
    <row r="219" spans="1:46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</row>
    <row r="220" spans="1:46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</row>
    <row r="221" spans="1:46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</row>
    <row r="222" spans="1:46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</row>
    <row r="223" spans="1:46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</row>
    <row r="224" spans="1:46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</row>
    <row r="225" spans="1:46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</row>
    <row r="226" spans="1:46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</row>
    <row r="227" spans="1:46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</row>
    <row r="228" spans="1:46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</row>
    <row r="229" spans="1:46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</row>
    <row r="230" spans="1:46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</row>
    <row r="231" spans="1:46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</row>
    <row r="232" spans="1:46" x14ac:dyDescent="0.3"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</row>
    <row r="233" spans="1:46" x14ac:dyDescent="0.3"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</row>
    <row r="234" spans="1:46" x14ac:dyDescent="0.3"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</row>
  </sheetData>
  <mergeCells count="7">
    <mergeCell ref="A1:L1"/>
    <mergeCell ref="A2:L2"/>
    <mergeCell ref="A22:B22"/>
    <mergeCell ref="A3:B3"/>
    <mergeCell ref="C3:F3"/>
    <mergeCell ref="G3:K3"/>
    <mergeCell ref="L3:L4"/>
  </mergeCells>
  <pageMargins left="0.7" right="0.7" top="0.75" bottom="0.75" header="0.3" footer="0.3"/>
  <pageSetup scale="67" fitToHeight="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R68"/>
  <sheetViews>
    <sheetView zoomScale="89" zoomScaleNormal="89" workbookViewId="0">
      <pane ySplit="4" topLeftCell="A20" activePane="bottomLeft" state="frozen"/>
      <selection pane="bottomLeft" activeCell="Q19" sqref="Q19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6" customWidth="1"/>
    <col min="12" max="12" width="20" bestFit="1" customWidth="1"/>
    <col min="13" max="13" width="17.44140625" customWidth="1"/>
    <col min="14" max="14" width="18.109375" customWidth="1"/>
    <col min="18" max="18" width="14.88671875" bestFit="1" customWidth="1"/>
  </cols>
  <sheetData>
    <row r="1" spans="1:15" x14ac:dyDescent="0.3">
      <c r="A1" s="183" t="s">
        <v>10</v>
      </c>
      <c r="B1" s="183"/>
      <c r="C1" s="183"/>
      <c r="D1" s="183"/>
      <c r="E1" s="183"/>
      <c r="F1" s="183"/>
      <c r="G1" s="183"/>
      <c r="H1" s="183"/>
      <c r="I1" s="184"/>
      <c r="J1" s="184"/>
      <c r="K1" s="184"/>
      <c r="L1" s="184"/>
      <c r="M1" s="57"/>
      <c r="N1" s="52"/>
      <c r="O1" s="21"/>
    </row>
    <row r="2" spans="1:15" x14ac:dyDescent="0.3">
      <c r="A2" s="185" t="s">
        <v>228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57"/>
      <c r="N2" s="52"/>
      <c r="O2" s="21"/>
    </row>
    <row r="3" spans="1:15" s="1" customFormat="1" ht="16.2" customHeight="1" x14ac:dyDescent="0.3">
      <c r="A3" s="183" t="s">
        <v>11</v>
      </c>
      <c r="B3" s="183"/>
      <c r="C3" s="183" t="s">
        <v>12</v>
      </c>
      <c r="D3" s="183"/>
      <c r="E3" s="183"/>
      <c r="F3" s="183"/>
      <c r="G3" s="183" t="s">
        <v>13</v>
      </c>
      <c r="H3" s="183"/>
      <c r="I3" s="183"/>
      <c r="J3" s="183"/>
      <c r="K3" s="183"/>
      <c r="L3" s="187" t="s">
        <v>14</v>
      </c>
      <c r="M3" s="108"/>
      <c r="N3" s="52"/>
      <c r="O3" s="43"/>
    </row>
    <row r="4" spans="1:15" ht="55.2" x14ac:dyDescent="0.3">
      <c r="A4" s="113" t="s">
        <v>15</v>
      </c>
      <c r="B4" s="55" t="s">
        <v>16</v>
      </c>
      <c r="C4" s="55" t="s">
        <v>17</v>
      </c>
      <c r="D4" s="55" t="s">
        <v>18</v>
      </c>
      <c r="E4" s="55" t="s">
        <v>19</v>
      </c>
      <c r="F4" s="55" t="s">
        <v>20</v>
      </c>
      <c r="G4" s="55" t="s">
        <v>21</v>
      </c>
      <c r="H4" s="55" t="s">
        <v>22</v>
      </c>
      <c r="I4" s="55" t="s">
        <v>23</v>
      </c>
      <c r="J4" s="55" t="s">
        <v>24</v>
      </c>
      <c r="K4" s="55" t="s">
        <v>46</v>
      </c>
      <c r="L4" s="188"/>
      <c r="M4" s="108" t="s">
        <v>47</v>
      </c>
      <c r="N4" s="57" t="s">
        <v>210</v>
      </c>
      <c r="O4" s="21"/>
    </row>
    <row r="5" spans="1:15" x14ac:dyDescent="0.3">
      <c r="A5" s="32" t="s">
        <v>91</v>
      </c>
      <c r="B5" s="32"/>
      <c r="C5" s="41"/>
      <c r="D5" s="41"/>
      <c r="E5" s="41"/>
      <c r="F5" s="50"/>
      <c r="G5" s="42"/>
      <c r="H5" s="42"/>
      <c r="I5" s="42"/>
      <c r="J5" s="42"/>
      <c r="K5" s="42"/>
      <c r="L5" s="108"/>
      <c r="M5" s="108"/>
      <c r="N5" s="52"/>
      <c r="O5" s="21"/>
    </row>
    <row r="6" spans="1:15" ht="82.8" x14ac:dyDescent="0.3">
      <c r="A6" s="115" t="s">
        <v>130</v>
      </c>
      <c r="B6" s="32" t="s">
        <v>52</v>
      </c>
      <c r="C6" s="41">
        <v>1</v>
      </c>
      <c r="D6" s="41">
        <v>0</v>
      </c>
      <c r="E6" s="41">
        <v>0</v>
      </c>
      <c r="F6" s="55">
        <f>(C6*'Labor Costs'!$F$9)+(D6*('Labor Costs'!$D$7))+(E6*'Labor Costs'!$F$10)</f>
        <v>115</v>
      </c>
      <c r="G6" s="31">
        <v>10</v>
      </c>
      <c r="H6" s="31">
        <v>1</v>
      </c>
      <c r="I6" s="42">
        <f t="shared" ref="I6:I20" si="0">G6*H6</f>
        <v>10</v>
      </c>
      <c r="J6" s="42">
        <f t="shared" ref="J6:J20" si="1">(C6+D6+E6)*I6</f>
        <v>10</v>
      </c>
      <c r="K6" s="31">
        <f t="shared" ref="K6:K20" si="2">F6*I6</f>
        <v>1150</v>
      </c>
      <c r="L6" s="68" t="s">
        <v>95</v>
      </c>
      <c r="M6" s="98">
        <v>0</v>
      </c>
      <c r="N6" s="52"/>
      <c r="O6" s="21"/>
    </row>
    <row r="7" spans="1:15" ht="119.4" customHeight="1" x14ac:dyDescent="0.3">
      <c r="A7" s="115" t="s">
        <v>131</v>
      </c>
      <c r="B7" s="32" t="s">
        <v>101</v>
      </c>
      <c r="C7" s="41">
        <v>1</v>
      </c>
      <c r="D7" s="41">
        <v>0</v>
      </c>
      <c r="E7" s="41">
        <v>0</v>
      </c>
      <c r="F7" s="50">
        <f>(C7*'Labor Costs'!$F$9)+(D7*('Labor Costs'!$D$7))+(E7*'Labor Costs'!$F$10)</f>
        <v>115</v>
      </c>
      <c r="G7" s="31">
        <v>10</v>
      </c>
      <c r="H7" s="31">
        <v>1</v>
      </c>
      <c r="I7" s="42">
        <f t="shared" si="0"/>
        <v>10</v>
      </c>
      <c r="J7" s="42">
        <f t="shared" si="1"/>
        <v>10</v>
      </c>
      <c r="K7" s="31">
        <f t="shared" si="2"/>
        <v>1150</v>
      </c>
      <c r="L7" s="68" t="s">
        <v>96</v>
      </c>
      <c r="M7" s="98">
        <v>0</v>
      </c>
      <c r="N7" s="52"/>
      <c r="O7" s="21"/>
    </row>
    <row r="8" spans="1:15" ht="82.8" x14ac:dyDescent="0.3">
      <c r="A8" s="115" t="s">
        <v>132</v>
      </c>
      <c r="B8" s="32" t="s">
        <v>102</v>
      </c>
      <c r="C8" s="41">
        <v>12</v>
      </c>
      <c r="D8" s="41">
        <v>0</v>
      </c>
      <c r="E8" s="41">
        <v>0</v>
      </c>
      <c r="F8" s="50">
        <f>(C8*'Labor Costs'!$F$9)+(D8*('Labor Costs'!$D$7))+(E8*'Labor Costs'!$F$10)</f>
        <v>1380</v>
      </c>
      <c r="G8" s="31">
        <v>10</v>
      </c>
      <c r="H8" s="31">
        <v>1</v>
      </c>
      <c r="I8" s="42">
        <f t="shared" si="0"/>
        <v>10</v>
      </c>
      <c r="J8" s="42">
        <v>90</v>
      </c>
      <c r="K8" s="31">
        <f t="shared" si="2"/>
        <v>13800</v>
      </c>
      <c r="L8" s="70" t="s">
        <v>97</v>
      </c>
      <c r="M8" s="121">
        <v>0</v>
      </c>
      <c r="N8" s="52"/>
      <c r="O8" s="21"/>
    </row>
    <row r="9" spans="1:15" ht="73.2" customHeight="1" x14ac:dyDescent="0.3">
      <c r="A9" s="115" t="s">
        <v>133</v>
      </c>
      <c r="B9" s="32" t="s">
        <v>56</v>
      </c>
      <c r="C9" s="41">
        <v>12</v>
      </c>
      <c r="D9" s="41">
        <v>0</v>
      </c>
      <c r="E9" s="41">
        <v>0</v>
      </c>
      <c r="F9" s="50">
        <f>(C9*'Labor Costs'!$F$9)+(D9*('Labor Costs'!$D$7))+(E9*'Labor Costs'!$F$10)</f>
        <v>1380</v>
      </c>
      <c r="G9" s="31">
        <v>482</v>
      </c>
      <c r="H9" s="31">
        <v>1</v>
      </c>
      <c r="I9" s="42">
        <f t="shared" si="0"/>
        <v>482</v>
      </c>
      <c r="J9" s="42">
        <f t="shared" si="1"/>
        <v>5784</v>
      </c>
      <c r="K9" s="31">
        <f t="shared" si="2"/>
        <v>665160</v>
      </c>
      <c r="L9" s="70" t="s">
        <v>57</v>
      </c>
      <c r="M9" s="98">
        <v>0</v>
      </c>
      <c r="N9" s="52"/>
      <c r="O9" s="21"/>
    </row>
    <row r="10" spans="1:15" ht="48" customHeight="1" x14ac:dyDescent="0.3">
      <c r="A10" s="115" t="s">
        <v>134</v>
      </c>
      <c r="B10" s="32" t="s">
        <v>242</v>
      </c>
      <c r="C10" s="41">
        <v>0.33</v>
      </c>
      <c r="D10" s="41">
        <v>0</v>
      </c>
      <c r="E10" s="41">
        <v>0</v>
      </c>
      <c r="F10" s="50">
        <f>(C10*'Labor Costs'!$F$9)+(D10*('Labor Costs'!$D$7))+(E10*'Labor Costs'!$F$10)</f>
        <v>37.950000000000003</v>
      </c>
      <c r="G10" s="31">
        <v>482</v>
      </c>
      <c r="H10" s="31">
        <v>12</v>
      </c>
      <c r="I10" s="42">
        <f t="shared" si="0"/>
        <v>5784</v>
      </c>
      <c r="J10" s="42">
        <f t="shared" si="1"/>
        <v>1908.72</v>
      </c>
      <c r="K10" s="31">
        <f t="shared" si="2"/>
        <v>219502.80000000002</v>
      </c>
      <c r="L10" s="146" t="s">
        <v>244</v>
      </c>
      <c r="M10" s="98">
        <v>0</v>
      </c>
      <c r="N10" s="52"/>
      <c r="O10" s="21"/>
    </row>
    <row r="11" spans="1:15" ht="41.4" x14ac:dyDescent="0.3">
      <c r="A11" s="115" t="s">
        <v>213</v>
      </c>
      <c r="B11" s="32" t="s">
        <v>58</v>
      </c>
      <c r="C11" s="41">
        <v>0.5</v>
      </c>
      <c r="D11" s="41">
        <v>0</v>
      </c>
      <c r="E11" s="41">
        <v>0</v>
      </c>
      <c r="F11" s="50">
        <f>(C11*'Labor Costs'!$F$9)+(D11*('Labor Costs'!$D$7))+(E11*'Labor Costs'!$F$10)</f>
        <v>57.5</v>
      </c>
      <c r="G11" s="31">
        <v>482</v>
      </c>
      <c r="H11" s="31">
        <v>12</v>
      </c>
      <c r="I11" s="42">
        <f t="shared" si="0"/>
        <v>5784</v>
      </c>
      <c r="J11" s="42">
        <f t="shared" si="1"/>
        <v>2892</v>
      </c>
      <c r="K11" s="31">
        <f t="shared" si="2"/>
        <v>332580</v>
      </c>
      <c r="L11" s="108" t="s">
        <v>241</v>
      </c>
      <c r="M11" s="98">
        <v>0</v>
      </c>
      <c r="N11" s="52"/>
      <c r="O11" s="21"/>
    </row>
    <row r="12" spans="1:15" ht="63.9" customHeight="1" x14ac:dyDescent="0.3">
      <c r="A12" s="115" t="s">
        <v>213</v>
      </c>
      <c r="B12" s="32" t="s">
        <v>243</v>
      </c>
      <c r="C12" s="41">
        <v>1</v>
      </c>
      <c r="D12" s="41">
        <v>0</v>
      </c>
      <c r="E12" s="41">
        <v>0</v>
      </c>
      <c r="F12" s="50">
        <f>(C12*'Labor Costs'!$F$9)+(D12*('Labor Costs'!$D$7))+(E12*'Labor Costs'!$F$10)</f>
        <v>115</v>
      </c>
      <c r="G12" s="31">
        <v>482</v>
      </c>
      <c r="H12" s="31">
        <v>4</v>
      </c>
      <c r="I12" s="42">
        <f t="shared" ref="I12" si="3">G12*H12</f>
        <v>1928</v>
      </c>
      <c r="J12" s="42">
        <f t="shared" ref="J12" si="4">(C12+D12+E12)*I12</f>
        <v>1928</v>
      </c>
      <c r="K12" s="31">
        <f t="shared" ref="K12" si="5">F12*I12</f>
        <v>221720</v>
      </c>
      <c r="L12" s="108" t="s">
        <v>245</v>
      </c>
      <c r="M12" s="98">
        <v>0</v>
      </c>
      <c r="N12" s="52"/>
      <c r="O12" s="21"/>
    </row>
    <row r="13" spans="1:15" ht="41.4" x14ac:dyDescent="0.3">
      <c r="A13" s="115" t="s">
        <v>135</v>
      </c>
      <c r="B13" s="32" t="s">
        <v>48</v>
      </c>
      <c r="C13" s="41">
        <v>8</v>
      </c>
      <c r="D13" s="41">
        <v>0</v>
      </c>
      <c r="E13" s="41">
        <v>0</v>
      </c>
      <c r="F13" s="50">
        <f>(C13*'Labor Costs'!$F$9)+(D13*('Labor Costs'!$D$7))+(E13*'Labor Costs'!$F$10)</f>
        <v>920</v>
      </c>
      <c r="G13" s="31">
        <v>482</v>
      </c>
      <c r="H13" s="31">
        <v>1</v>
      </c>
      <c r="I13" s="42">
        <f t="shared" si="0"/>
        <v>482</v>
      </c>
      <c r="J13" s="42">
        <f t="shared" si="1"/>
        <v>3856</v>
      </c>
      <c r="K13" s="31">
        <f t="shared" si="2"/>
        <v>443440</v>
      </c>
      <c r="L13" s="68" t="s">
        <v>37</v>
      </c>
      <c r="M13" s="98">
        <v>0</v>
      </c>
      <c r="N13" s="52"/>
      <c r="O13" s="21"/>
    </row>
    <row r="14" spans="1:15" ht="151.80000000000001" x14ac:dyDescent="0.3">
      <c r="A14" s="115" t="s">
        <v>135</v>
      </c>
      <c r="B14" s="32" t="s">
        <v>49</v>
      </c>
      <c r="C14" s="41">
        <v>4</v>
      </c>
      <c r="D14" s="41">
        <v>0</v>
      </c>
      <c r="E14" s="257">
        <v>0</v>
      </c>
      <c r="F14" s="262">
        <f>(C14*'Labor Costs'!$F$9)+(D14*('Labor Costs'!$D$7))+(E14*'Labor Costs'!$F$10)</f>
        <v>460</v>
      </c>
      <c r="G14" s="263">
        <v>482</v>
      </c>
      <c r="H14" s="263">
        <v>12</v>
      </c>
      <c r="I14" s="263">
        <f t="shared" si="0"/>
        <v>5784</v>
      </c>
      <c r="J14" s="263">
        <f t="shared" si="1"/>
        <v>23136</v>
      </c>
      <c r="K14" s="263">
        <f t="shared" si="2"/>
        <v>2660640</v>
      </c>
      <c r="L14" s="254" t="s">
        <v>50</v>
      </c>
      <c r="M14" s="255">
        <v>0</v>
      </c>
      <c r="N14" s="264"/>
      <c r="O14" s="21"/>
    </row>
    <row r="15" spans="1:15" ht="115.2" customHeight="1" x14ac:dyDescent="0.3">
      <c r="A15" s="115" t="s">
        <v>136</v>
      </c>
      <c r="B15" s="32" t="s">
        <v>200</v>
      </c>
      <c r="C15" s="41">
        <v>1</v>
      </c>
      <c r="D15" s="41">
        <v>0</v>
      </c>
      <c r="E15" s="257">
        <v>12</v>
      </c>
      <c r="F15" s="262">
        <f>(C15*'Labor Costs'!$F$9)+(D15*('Labor Costs'!$D$7))+(E15*'Labor Costs'!$F$10)</f>
        <v>3565</v>
      </c>
      <c r="G15" s="263">
        <v>482</v>
      </c>
      <c r="H15" s="263">
        <v>1</v>
      </c>
      <c r="I15" s="263">
        <f t="shared" si="0"/>
        <v>482</v>
      </c>
      <c r="J15" s="263">
        <f t="shared" si="1"/>
        <v>6266</v>
      </c>
      <c r="K15" s="263">
        <f>(F15*I15)+N15</f>
        <v>1743330</v>
      </c>
      <c r="L15" s="254" t="s">
        <v>209</v>
      </c>
      <c r="M15" s="265">
        <v>1718330</v>
      </c>
      <c r="N15" s="266">
        <v>25000</v>
      </c>
      <c r="O15" s="21"/>
    </row>
    <row r="16" spans="1:15" ht="55.2" x14ac:dyDescent="0.3">
      <c r="A16" s="115" t="s">
        <v>137</v>
      </c>
      <c r="B16" s="32" t="s">
        <v>201</v>
      </c>
      <c r="C16" s="41">
        <v>1.5</v>
      </c>
      <c r="D16" s="41">
        <v>0</v>
      </c>
      <c r="E16" s="257">
        <v>0</v>
      </c>
      <c r="F16" s="262">
        <f>(C16*'Labor Costs'!$F$9)+(D16*('Labor Costs'!$D$7))+(E16*'Labor Costs'!$F$10)</f>
        <v>172.5</v>
      </c>
      <c r="G16" s="263">
        <v>482</v>
      </c>
      <c r="H16" s="263">
        <v>12</v>
      </c>
      <c r="I16" s="263">
        <f>G16*H16</f>
        <v>5784</v>
      </c>
      <c r="J16" s="263">
        <f>(C16+D16+E16)*I16</f>
        <v>8676</v>
      </c>
      <c r="K16" s="263">
        <f>F16*I16</f>
        <v>997740</v>
      </c>
      <c r="L16" s="254" t="s">
        <v>161</v>
      </c>
      <c r="M16" s="121">
        <v>0</v>
      </c>
      <c r="N16" s="264"/>
      <c r="O16" s="21"/>
    </row>
    <row r="17" spans="1:18" ht="41.4" x14ac:dyDescent="0.3">
      <c r="A17" s="115" t="s">
        <v>138</v>
      </c>
      <c r="B17" s="32" t="s">
        <v>38</v>
      </c>
      <c r="C17" s="41">
        <v>1</v>
      </c>
      <c r="D17" s="41">
        <v>0</v>
      </c>
      <c r="E17" s="257">
        <v>0</v>
      </c>
      <c r="F17" s="262">
        <f>(C17*'Labor Costs'!$F$9)+(D17*('Labor Costs'!$D$7))+(E17*'Labor Costs'!$F$10)</f>
        <v>115</v>
      </c>
      <c r="G17" s="263">
        <v>482</v>
      </c>
      <c r="H17" s="263">
        <v>12</v>
      </c>
      <c r="I17" s="263">
        <f t="shared" ref="I17" si="6">G17*H17</f>
        <v>5784</v>
      </c>
      <c r="J17" s="263">
        <f t="shared" ref="J17" si="7">(C17+D17+E17)*I17</f>
        <v>5784</v>
      </c>
      <c r="K17" s="263">
        <f t="shared" ref="K17" si="8">F17*I17</f>
        <v>665160</v>
      </c>
      <c r="L17" s="254" t="s">
        <v>139</v>
      </c>
      <c r="M17" s="121">
        <v>0</v>
      </c>
      <c r="N17" s="264"/>
      <c r="O17" s="21"/>
    </row>
    <row r="18" spans="1:18" ht="41.4" x14ac:dyDescent="0.3">
      <c r="A18" s="32" t="s">
        <v>140</v>
      </c>
      <c r="B18" s="32" t="s">
        <v>59</v>
      </c>
      <c r="C18" s="41">
        <v>4</v>
      </c>
      <c r="D18" s="41">
        <v>0</v>
      </c>
      <c r="E18" s="257">
        <v>0</v>
      </c>
      <c r="F18" s="262">
        <f>(C18*'Labor Costs'!$F$9)+(D18*('Labor Costs'!$D$7))+(E18*'Labor Costs'!$F$10)</f>
        <v>460</v>
      </c>
      <c r="G18" s="263">
        <v>20</v>
      </c>
      <c r="H18" s="263">
        <v>1</v>
      </c>
      <c r="I18" s="263">
        <f t="shared" si="0"/>
        <v>20</v>
      </c>
      <c r="J18" s="263">
        <f t="shared" si="1"/>
        <v>80</v>
      </c>
      <c r="K18" s="263">
        <f t="shared" si="2"/>
        <v>9200</v>
      </c>
      <c r="L18" s="254" t="s">
        <v>44</v>
      </c>
      <c r="M18" s="255">
        <v>0</v>
      </c>
      <c r="N18" s="264"/>
      <c r="O18" s="21"/>
    </row>
    <row r="19" spans="1:18" ht="110.4" x14ac:dyDescent="0.3">
      <c r="A19" s="115" t="s">
        <v>103</v>
      </c>
      <c r="B19" s="32" t="s">
        <v>45</v>
      </c>
      <c r="C19" s="41">
        <v>0</v>
      </c>
      <c r="D19" s="41">
        <v>0</v>
      </c>
      <c r="E19" s="257">
        <v>32</v>
      </c>
      <c r="F19" s="262">
        <f>(C19*'Labor Costs'!$F$9)+(D19*('Labor Costs'!$D$7))+(E19*'Labor Costs'!$F$10)</f>
        <v>9200</v>
      </c>
      <c r="G19" s="263">
        <v>482</v>
      </c>
      <c r="H19" s="263">
        <v>1</v>
      </c>
      <c r="I19" s="263">
        <f t="shared" si="0"/>
        <v>482</v>
      </c>
      <c r="J19" s="263">
        <f t="shared" si="1"/>
        <v>15424</v>
      </c>
      <c r="K19" s="263">
        <f t="shared" si="2"/>
        <v>4434400</v>
      </c>
      <c r="L19" s="254" t="s">
        <v>214</v>
      </c>
      <c r="M19" s="265">
        <v>4434400</v>
      </c>
      <c r="N19" s="264"/>
      <c r="O19" s="21"/>
    </row>
    <row r="20" spans="1:18" ht="96.6" x14ac:dyDescent="0.3">
      <c r="A20" s="115" t="s">
        <v>93</v>
      </c>
      <c r="B20" s="30" t="s">
        <v>99</v>
      </c>
      <c r="C20" s="41">
        <v>0.5</v>
      </c>
      <c r="D20" s="41">
        <v>0</v>
      </c>
      <c r="E20" s="257">
        <v>0</v>
      </c>
      <c r="F20" s="262">
        <f>(C20*'Labor Costs'!$F$9)+(D20*('Labor Costs'!$D$7))+(E20*'Labor Costs'!$F$10)</f>
        <v>57.5</v>
      </c>
      <c r="G20" s="263">
        <v>482</v>
      </c>
      <c r="H20" s="263">
        <v>12</v>
      </c>
      <c r="I20" s="263">
        <f t="shared" si="0"/>
        <v>5784</v>
      </c>
      <c r="J20" s="263">
        <f t="shared" si="1"/>
        <v>2892</v>
      </c>
      <c r="K20" s="263">
        <f t="shared" si="2"/>
        <v>332580</v>
      </c>
      <c r="L20" s="254" t="s">
        <v>211</v>
      </c>
      <c r="M20" s="121">
        <v>0</v>
      </c>
      <c r="N20" s="264"/>
      <c r="O20" s="21"/>
    </row>
    <row r="21" spans="1:18" x14ac:dyDescent="0.3">
      <c r="A21" s="32"/>
      <c r="B21" s="56"/>
      <c r="C21" s="41"/>
      <c r="D21" s="41"/>
      <c r="E21" s="257"/>
      <c r="F21" s="263"/>
      <c r="G21" s="263"/>
      <c r="H21" s="263"/>
      <c r="I21" s="263"/>
      <c r="J21" s="263"/>
      <c r="K21" s="263"/>
      <c r="L21" s="254"/>
      <c r="M21" s="267"/>
      <c r="N21" s="264"/>
      <c r="O21" s="21"/>
    </row>
    <row r="22" spans="1:18" x14ac:dyDescent="0.3">
      <c r="A22" s="56" t="s">
        <v>5</v>
      </c>
      <c r="B22" s="57"/>
      <c r="C22" s="113"/>
      <c r="D22" s="42"/>
      <c r="E22" s="263"/>
      <c r="F22" s="259"/>
      <c r="G22" s="263">
        <f>SUM(G6:G21)</f>
        <v>5352</v>
      </c>
      <c r="H22" s="263"/>
      <c r="I22" s="263">
        <f>SUM(I8:I21)</f>
        <v>38590</v>
      </c>
      <c r="J22" s="263">
        <f>SUM(J6:J21)</f>
        <v>78736.72</v>
      </c>
      <c r="K22" s="263">
        <f>SUM(K6:K21)</f>
        <v>12741552.800000001</v>
      </c>
      <c r="L22" s="259"/>
      <c r="M22" s="260">
        <f>SUM(M6:M21,N15)</f>
        <v>6177730</v>
      </c>
      <c r="N22" s="264"/>
      <c r="O22" s="21"/>
    </row>
    <row r="23" spans="1:18" x14ac:dyDescent="0.3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21"/>
      <c r="R23" s="223"/>
    </row>
    <row r="24" spans="1:18" x14ac:dyDescent="0.3">
      <c r="A24" s="51"/>
      <c r="B24" s="52"/>
      <c r="C24" s="52"/>
      <c r="D24" s="52"/>
      <c r="E24" s="52"/>
      <c r="F24" s="218" t="s">
        <v>277</v>
      </c>
      <c r="I24" s="221">
        <f>I19+I18+I12+I11+I10+I9+I7+I8+I6</f>
        <v>14510</v>
      </c>
      <c r="J24" s="221">
        <f>J19+J18+J12+J11+J10+J9+J7+J8+J6</f>
        <v>28126.720000000001</v>
      </c>
      <c r="K24" s="219">
        <f t="shared" ref="J24:K24" si="9">K19+K18+K12+K11+K10+K9+K7+K8+K6</f>
        <v>5898662.7999999998</v>
      </c>
      <c r="L24" s="220"/>
      <c r="M24" s="219">
        <f>M19+M18+M12+M11+M10+M9+M7+M8+M6</f>
        <v>4434400</v>
      </c>
      <c r="N24" s="222">
        <f>M24/I$22</f>
        <v>114.91059860067375</v>
      </c>
      <c r="O24" s="21"/>
    </row>
    <row r="25" spans="1:18" x14ac:dyDescent="0.3">
      <c r="A25" s="51"/>
      <c r="B25" s="52"/>
      <c r="C25" s="52"/>
      <c r="D25" s="52"/>
      <c r="E25" s="52"/>
      <c r="F25" s="218" t="s">
        <v>278</v>
      </c>
      <c r="I25" s="221">
        <f>I20+I17+I16+I15+I14+I13</f>
        <v>24100</v>
      </c>
      <c r="J25" s="221">
        <f>J20+J17+J16+J15+J14+J13</f>
        <v>50610</v>
      </c>
      <c r="K25" s="219">
        <f t="shared" ref="J25:K25" si="10">K20+K17+K16+K15+K14+K13</f>
        <v>6842890</v>
      </c>
      <c r="L25" s="220"/>
      <c r="M25" s="219">
        <f>M20+M17+M16+M15+M14+M13+N15</f>
        <v>1743330</v>
      </c>
      <c r="N25" s="222">
        <f>M25/I$22</f>
        <v>45.175693184762892</v>
      </c>
      <c r="O25" s="21"/>
    </row>
    <row r="26" spans="1:18" x14ac:dyDescent="0.3">
      <c r="A26" s="51"/>
      <c r="B26" s="52"/>
      <c r="C26" s="52"/>
      <c r="D26" s="52"/>
      <c r="E26" s="52"/>
      <c r="L26" s="217">
        <f>I22/G22</f>
        <v>7.2103886397608372</v>
      </c>
      <c r="M26" s="47"/>
      <c r="N26" s="21"/>
      <c r="O26" s="21"/>
    </row>
    <row r="27" spans="1:18" x14ac:dyDescent="0.3">
      <c r="A27" s="52"/>
      <c r="B27" s="52"/>
      <c r="C27" s="52"/>
      <c r="D27" s="52"/>
      <c r="E27" s="52"/>
      <c r="F27" s="52"/>
      <c r="G27" s="58"/>
      <c r="H27" s="52"/>
      <c r="I27" s="58"/>
      <c r="J27" s="58"/>
      <c r="K27" s="52"/>
      <c r="L27" s="52"/>
      <c r="M27" s="52"/>
      <c r="N27" s="52"/>
      <c r="O27" s="21"/>
    </row>
    <row r="28" spans="1:18" x14ac:dyDescent="0.3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21"/>
    </row>
    <row r="29" spans="1:18" ht="61.2" x14ac:dyDescent="1.1000000000000001">
      <c r="A29" s="162" t="s">
        <v>236</v>
      </c>
      <c r="B29" s="12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1"/>
    </row>
    <row r="30" spans="1:18" x14ac:dyDescent="0.3">
      <c r="L30" s="52"/>
      <c r="M30" s="52"/>
      <c r="N30" s="52"/>
      <c r="O30" s="21"/>
    </row>
    <row r="31" spans="1:18" x14ac:dyDescent="0.3">
      <c r="A31" t="s">
        <v>222</v>
      </c>
      <c r="L31" s="52"/>
      <c r="M31" s="52"/>
      <c r="N31" s="52"/>
      <c r="O31" s="21"/>
    </row>
    <row r="32" spans="1:18" x14ac:dyDescent="0.3">
      <c r="A32" s="46" t="s">
        <v>226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52"/>
      <c r="M32" s="52"/>
      <c r="N32" s="52"/>
      <c r="O32" s="21"/>
    </row>
    <row r="33" spans="1:14" x14ac:dyDescent="0.3">
      <c r="A33" s="46" t="s">
        <v>227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59"/>
      <c r="M33" s="59"/>
      <c r="N33" s="59"/>
    </row>
    <row r="34" spans="1:14" x14ac:dyDescent="0.3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59"/>
      <c r="M34" s="59"/>
      <c r="N34" s="59"/>
    </row>
    <row r="35" spans="1:14" x14ac:dyDescent="0.3">
      <c r="A35" s="29" t="s">
        <v>223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59"/>
      <c r="M35" s="59"/>
      <c r="N35" s="59"/>
    </row>
    <row r="36" spans="1:14" x14ac:dyDescent="0.3">
      <c r="A36" s="149" t="s">
        <v>220</v>
      </c>
      <c r="B36" s="150"/>
      <c r="C36" s="152"/>
      <c r="D36" s="152"/>
      <c r="E36" s="152"/>
      <c r="F36" s="152"/>
      <c r="G36" s="152"/>
      <c r="H36" s="152"/>
      <c r="I36" s="152"/>
      <c r="J36" s="100"/>
      <c r="K36" s="100"/>
      <c r="L36" s="59"/>
      <c r="M36" s="59"/>
      <c r="N36" s="59"/>
    </row>
    <row r="37" spans="1:14" x14ac:dyDescent="0.3">
      <c r="A37" s="149" t="s">
        <v>221</v>
      </c>
      <c r="B37" s="150"/>
      <c r="C37" s="152"/>
      <c r="D37" s="152"/>
      <c r="E37" s="152"/>
      <c r="F37" s="152"/>
      <c r="G37" s="152"/>
      <c r="H37" s="152"/>
      <c r="I37" s="152"/>
      <c r="J37" s="100"/>
      <c r="K37" s="100"/>
      <c r="L37" s="59"/>
      <c r="M37" s="59"/>
      <c r="N37" s="59"/>
    </row>
    <row r="38" spans="1:14" x14ac:dyDescent="0.3">
      <c r="A38" s="149" t="s">
        <v>224</v>
      </c>
      <c r="B38" s="149"/>
      <c r="C38" s="153"/>
      <c r="D38" s="153"/>
      <c r="E38" s="153"/>
      <c r="F38" s="153"/>
      <c r="G38" s="153"/>
      <c r="H38" s="153"/>
      <c r="I38" s="153"/>
      <c r="J38" s="47"/>
      <c r="K38" s="47"/>
      <c r="L38" s="59"/>
      <c r="M38" s="59"/>
      <c r="N38" s="59"/>
    </row>
    <row r="39" spans="1:14" x14ac:dyDescent="0.3">
      <c r="A39" s="153" t="s">
        <v>225</v>
      </c>
      <c r="B39" s="153"/>
      <c r="C39" s="153"/>
      <c r="D39" s="153"/>
      <c r="E39" s="153"/>
      <c r="F39" s="153"/>
      <c r="G39" s="153"/>
      <c r="H39" s="153"/>
      <c r="I39" s="153"/>
      <c r="J39" s="47"/>
      <c r="K39" s="47"/>
      <c r="L39" s="59"/>
      <c r="M39" s="59"/>
      <c r="N39" s="59"/>
    </row>
    <row r="40" spans="1:14" ht="15" thickBot="1" x14ac:dyDescent="0.35">
      <c r="A40" s="153"/>
      <c r="B40" s="153"/>
      <c r="C40" s="153"/>
      <c r="D40" s="153"/>
      <c r="E40" s="153"/>
      <c r="F40" s="153"/>
      <c r="G40" s="153"/>
      <c r="H40" s="153"/>
      <c r="I40" s="153"/>
      <c r="J40" s="47"/>
      <c r="K40" s="47"/>
      <c r="L40" s="59"/>
      <c r="M40" s="59"/>
      <c r="N40" s="59"/>
    </row>
    <row r="41" spans="1:14" x14ac:dyDescent="0.3">
      <c r="A41" s="154" t="s">
        <v>230</v>
      </c>
      <c r="B41" s="155"/>
      <c r="C41" s="155"/>
      <c r="D41" s="156"/>
      <c r="E41" s="156"/>
      <c r="F41" s="156"/>
      <c r="G41" s="157"/>
      <c r="H41" s="47"/>
      <c r="I41" s="47"/>
      <c r="J41" s="47"/>
      <c r="K41" s="47"/>
      <c r="L41" s="59"/>
      <c r="M41" s="59"/>
      <c r="N41" s="59"/>
    </row>
    <row r="42" spans="1:14" ht="15" thickBot="1" x14ac:dyDescent="0.35">
      <c r="A42" s="158"/>
      <c r="B42" s="159"/>
      <c r="C42" s="159"/>
      <c r="D42" s="159"/>
      <c r="E42" s="159"/>
      <c r="F42" s="159"/>
      <c r="G42" s="160"/>
      <c r="H42" s="97"/>
      <c r="I42" s="97"/>
      <c r="J42" s="97"/>
      <c r="K42" s="97"/>
      <c r="L42" s="59"/>
      <c r="M42" s="59"/>
      <c r="N42" s="59"/>
    </row>
    <row r="43" spans="1:14" x14ac:dyDescent="0.3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</row>
    <row r="44" spans="1:14" x14ac:dyDescent="0.3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</row>
    <row r="45" spans="1:14" x14ac:dyDescent="0.3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</row>
    <row r="46" spans="1:14" x14ac:dyDescent="0.3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</row>
    <row r="47" spans="1:14" x14ac:dyDescent="0.3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</row>
    <row r="48" spans="1:14" x14ac:dyDescent="0.3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</row>
    <row r="49" spans="1:14" x14ac:dyDescent="0.3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</row>
    <row r="50" spans="1:14" x14ac:dyDescent="0.3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x14ac:dyDescent="0.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18" customHeight="1" x14ac:dyDescent="0.3">
      <c r="A59" s="29"/>
      <c r="B59" s="60"/>
      <c r="C59" s="29"/>
      <c r="D59" s="29"/>
      <c r="E59" s="29"/>
      <c r="F59" s="60"/>
      <c r="G59" s="29"/>
      <c r="H59" s="29"/>
      <c r="I59" s="29"/>
      <c r="J59" s="29"/>
      <c r="K59" s="29"/>
      <c r="L59" s="29"/>
      <c r="M59" s="29"/>
      <c r="N59" s="29"/>
    </row>
    <row r="60" spans="1:14" s="2" customFormat="1" ht="15.6" x14ac:dyDescent="0.3">
      <c r="A60" s="60"/>
      <c r="B60" s="29"/>
      <c r="C60" s="60"/>
      <c r="D60" s="60"/>
      <c r="E60" s="60"/>
      <c r="F60" s="29"/>
      <c r="G60" s="60"/>
      <c r="H60" s="60"/>
      <c r="I60" s="60"/>
      <c r="J60" s="60"/>
      <c r="K60" s="60"/>
      <c r="L60" s="60"/>
      <c r="M60" s="60"/>
      <c r="N60" s="60"/>
    </row>
    <row r="66" spans="1:10" ht="24.6" x14ac:dyDescent="0.4">
      <c r="B66" s="4"/>
      <c r="F66" s="4"/>
    </row>
    <row r="67" spans="1:10" ht="24.6" x14ac:dyDescent="0.4">
      <c r="A67" s="3"/>
      <c r="B67" s="4"/>
      <c r="C67" s="4"/>
      <c r="D67" s="4"/>
      <c r="E67" s="4"/>
      <c r="F67" s="4"/>
      <c r="G67" s="4"/>
      <c r="H67" s="4"/>
      <c r="I67" s="4"/>
      <c r="J67" s="4"/>
    </row>
    <row r="68" spans="1:10" ht="24.6" x14ac:dyDescent="0.4">
      <c r="A68" s="4"/>
      <c r="C68" s="4"/>
      <c r="D68" s="4"/>
      <c r="E68" s="4"/>
      <c r="G68" s="4"/>
      <c r="H68" s="4"/>
      <c r="I68" s="4"/>
      <c r="J68" s="4"/>
    </row>
  </sheetData>
  <mergeCells count="6">
    <mergeCell ref="A1:L1"/>
    <mergeCell ref="A2:L2"/>
    <mergeCell ref="A3:B3"/>
    <mergeCell ref="C3:F3"/>
    <mergeCell ref="G3:K3"/>
    <mergeCell ref="L3:L4"/>
  </mergeCells>
  <pageMargins left="0.7" right="0.7" top="0.75" bottom="0.75" header="0.3" footer="0.3"/>
  <pageSetup scale="60" fitToHeight="0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9811-CC88-49F0-A7D4-D2FF83458261}">
  <sheetPr>
    <tabColor rgb="FF00B050"/>
    <pageSetUpPr fitToPage="1"/>
  </sheetPr>
  <dimension ref="A1:P69"/>
  <sheetViews>
    <sheetView workbookViewId="0">
      <pane ySplit="4" topLeftCell="A5" activePane="bottomLeft" state="frozen"/>
      <selection pane="bottomLeft" activeCell="E12" sqref="E12:N38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5.77734375" bestFit="1" customWidth="1"/>
    <col min="12" max="12" width="20" customWidth="1"/>
    <col min="13" max="13" width="17.44140625" customWidth="1"/>
    <col min="14" max="14" width="19.5546875" customWidth="1"/>
  </cols>
  <sheetData>
    <row r="1" spans="1:16" x14ac:dyDescent="0.3">
      <c r="A1" s="183" t="s">
        <v>10</v>
      </c>
      <c r="B1" s="183"/>
      <c r="C1" s="183"/>
      <c r="D1" s="183"/>
      <c r="E1" s="183"/>
      <c r="F1" s="183"/>
      <c r="G1" s="183"/>
      <c r="H1" s="183"/>
      <c r="I1" s="184"/>
      <c r="J1" s="184"/>
      <c r="K1" s="184"/>
      <c r="L1" s="184"/>
      <c r="M1" s="57"/>
      <c r="N1" s="52"/>
      <c r="O1" s="21"/>
    </row>
    <row r="2" spans="1:16" x14ac:dyDescent="0.3">
      <c r="A2" s="185" t="s">
        <v>229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14"/>
      <c r="N2" s="52"/>
      <c r="O2" s="21"/>
    </row>
    <row r="3" spans="1:16" x14ac:dyDescent="0.3">
      <c r="A3" s="183" t="s">
        <v>11</v>
      </c>
      <c r="B3" s="183"/>
      <c r="C3" s="183" t="s">
        <v>12</v>
      </c>
      <c r="D3" s="183"/>
      <c r="E3" s="183"/>
      <c r="F3" s="183"/>
      <c r="G3" s="183" t="s">
        <v>13</v>
      </c>
      <c r="H3" s="183"/>
      <c r="I3" s="183"/>
      <c r="J3" s="183"/>
      <c r="K3" s="183"/>
      <c r="L3" s="187" t="s">
        <v>14</v>
      </c>
      <c r="M3" s="108"/>
      <c r="N3" s="52"/>
      <c r="O3" s="43"/>
      <c r="P3" s="1"/>
    </row>
    <row r="4" spans="1:16" ht="55.2" x14ac:dyDescent="0.3">
      <c r="A4" s="53" t="s">
        <v>15</v>
      </c>
      <c r="B4" s="54" t="s">
        <v>16</v>
      </c>
      <c r="C4" s="54" t="s">
        <v>17</v>
      </c>
      <c r="D4" s="54" t="s">
        <v>18</v>
      </c>
      <c r="E4" s="54" t="s">
        <v>19</v>
      </c>
      <c r="F4" s="54" t="s">
        <v>20</v>
      </c>
      <c r="G4" s="54" t="s">
        <v>21</v>
      </c>
      <c r="H4" s="54" t="s">
        <v>22</v>
      </c>
      <c r="I4" s="54" t="s">
        <v>23</v>
      </c>
      <c r="J4" s="54" t="s">
        <v>24</v>
      </c>
      <c r="K4" s="54" t="s">
        <v>46</v>
      </c>
      <c r="L4" s="188"/>
      <c r="M4" s="108" t="s">
        <v>47</v>
      </c>
      <c r="N4" s="52"/>
      <c r="O4" s="21"/>
    </row>
    <row r="5" spans="1:16" x14ac:dyDescent="0.3">
      <c r="A5" s="32" t="s">
        <v>91</v>
      </c>
      <c r="B5" s="49"/>
      <c r="C5" s="41"/>
      <c r="D5" s="41"/>
      <c r="E5" s="41"/>
      <c r="F5" s="50"/>
      <c r="G5" s="42"/>
      <c r="H5" s="42"/>
      <c r="I5" s="42"/>
      <c r="J5" s="42"/>
      <c r="K5" s="42"/>
      <c r="L5" s="108"/>
      <c r="M5" s="108"/>
      <c r="N5" s="52"/>
      <c r="O5" s="21"/>
    </row>
    <row r="6" spans="1:16" x14ac:dyDescent="0.3">
      <c r="A6" s="32"/>
      <c r="B6" s="32"/>
      <c r="C6" s="41"/>
      <c r="D6" s="41"/>
      <c r="E6" s="41"/>
      <c r="F6" s="50"/>
      <c r="G6" s="42"/>
      <c r="H6" s="42"/>
      <c r="I6" s="42"/>
      <c r="J6" s="42"/>
      <c r="K6" s="31"/>
      <c r="L6" s="68"/>
      <c r="M6" s="68"/>
      <c r="N6" s="52"/>
      <c r="O6" s="21"/>
    </row>
    <row r="7" spans="1:16" ht="69" x14ac:dyDescent="0.3">
      <c r="A7" s="115" t="s">
        <v>130</v>
      </c>
      <c r="B7" s="32" t="s">
        <v>52</v>
      </c>
      <c r="C7" s="41">
        <v>1</v>
      </c>
      <c r="D7" s="41">
        <v>0</v>
      </c>
      <c r="E7" s="41">
        <v>0</v>
      </c>
      <c r="F7" s="96">
        <f>(C7*'Labor Costs'!$F$9)+(D7*('Labor Costs'!$D$7))+(E7*'Labor Costs'!$F$10)</f>
        <v>115</v>
      </c>
      <c r="G7" s="31">
        <v>10</v>
      </c>
      <c r="H7" s="42">
        <v>1</v>
      </c>
      <c r="I7" s="42">
        <f t="shared" ref="I7:I19" si="0">G7*H7</f>
        <v>10</v>
      </c>
      <c r="J7" s="42">
        <f t="shared" ref="J7:J19" si="1">(C7+D7+E7)*I7</f>
        <v>10</v>
      </c>
      <c r="K7" s="31">
        <f t="shared" ref="K7:K19" si="2">F7*I7</f>
        <v>1150</v>
      </c>
      <c r="L7" s="68" t="s">
        <v>53</v>
      </c>
      <c r="M7" s="98">
        <v>0</v>
      </c>
      <c r="N7" s="52"/>
      <c r="O7" s="21"/>
    </row>
    <row r="8" spans="1:16" ht="96.6" x14ac:dyDescent="0.3">
      <c r="A8" s="115" t="s">
        <v>131</v>
      </c>
      <c r="B8" s="32" t="s">
        <v>101</v>
      </c>
      <c r="C8" s="41">
        <v>1</v>
      </c>
      <c r="D8" s="41">
        <v>0</v>
      </c>
      <c r="E8" s="41">
        <v>0</v>
      </c>
      <c r="F8" s="44">
        <f>(C8*'Labor Costs'!$F$9)+(D8*('Labor Costs'!$D$7))+(E8*'Labor Costs'!$F$10)</f>
        <v>115</v>
      </c>
      <c r="G8" s="31">
        <v>10</v>
      </c>
      <c r="H8" s="42">
        <v>1</v>
      </c>
      <c r="I8" s="42">
        <f t="shared" si="0"/>
        <v>10</v>
      </c>
      <c r="J8" s="42">
        <f t="shared" si="1"/>
        <v>10</v>
      </c>
      <c r="K8" s="31">
        <f t="shared" si="2"/>
        <v>1150</v>
      </c>
      <c r="L8" s="68" t="s">
        <v>55</v>
      </c>
      <c r="M8" s="98">
        <v>0</v>
      </c>
      <c r="N8" s="52"/>
      <c r="O8" s="21"/>
    </row>
    <row r="9" spans="1:16" ht="69" x14ac:dyDescent="0.3">
      <c r="A9" s="115" t="s">
        <v>132</v>
      </c>
      <c r="B9" s="32" t="s">
        <v>102</v>
      </c>
      <c r="C9" s="41">
        <v>12</v>
      </c>
      <c r="D9" s="41">
        <v>0</v>
      </c>
      <c r="E9" s="41">
        <v>0</v>
      </c>
      <c r="F9" s="50">
        <f>(C9*'Labor Costs'!$F$9)+(D9*('Labor Costs'!$D$7))+(E9*'Labor Costs'!$F$10)</f>
        <v>1380</v>
      </c>
      <c r="G9" s="31">
        <v>10</v>
      </c>
      <c r="H9" s="42">
        <v>1</v>
      </c>
      <c r="I9" s="42">
        <f t="shared" si="0"/>
        <v>10</v>
      </c>
      <c r="J9" s="42">
        <v>90</v>
      </c>
      <c r="K9" s="31">
        <f t="shared" si="2"/>
        <v>13800</v>
      </c>
      <c r="L9" s="70" t="s">
        <v>106</v>
      </c>
      <c r="M9" s="121">
        <v>0</v>
      </c>
      <c r="N9" s="52"/>
      <c r="O9" s="21"/>
    </row>
    <row r="10" spans="1:16" ht="55.2" x14ac:dyDescent="0.3">
      <c r="A10" s="115" t="s">
        <v>133</v>
      </c>
      <c r="B10" s="32" t="s">
        <v>56</v>
      </c>
      <c r="C10" s="41">
        <v>12</v>
      </c>
      <c r="D10" s="41">
        <v>0</v>
      </c>
      <c r="E10" s="41">
        <v>0</v>
      </c>
      <c r="F10" s="50">
        <f>(C10*'Labor Costs'!$F$9)+(D10*('Labor Costs'!$D$7))+(E10*'Labor Costs'!$F$10)</f>
        <v>1380</v>
      </c>
      <c r="G10" s="31">
        <v>10</v>
      </c>
      <c r="H10" s="42">
        <v>1</v>
      </c>
      <c r="I10" s="42">
        <f>G10*H10</f>
        <v>10</v>
      </c>
      <c r="J10" s="42">
        <f t="shared" si="1"/>
        <v>120</v>
      </c>
      <c r="K10" s="31">
        <f t="shared" si="2"/>
        <v>13800</v>
      </c>
      <c r="L10" s="70" t="s">
        <v>107</v>
      </c>
      <c r="M10" s="98">
        <v>0</v>
      </c>
      <c r="N10" s="52"/>
      <c r="O10" s="21"/>
    </row>
    <row r="11" spans="1:16" ht="41.4" x14ac:dyDescent="0.3">
      <c r="A11" s="115" t="s">
        <v>141</v>
      </c>
      <c r="B11" s="32" t="s">
        <v>58</v>
      </c>
      <c r="C11" s="41">
        <v>1</v>
      </c>
      <c r="D11" s="41">
        <v>0</v>
      </c>
      <c r="E11" s="41">
        <v>0</v>
      </c>
      <c r="F11" s="44">
        <v>253</v>
      </c>
      <c r="G11" s="31">
        <v>263</v>
      </c>
      <c r="H11" s="42">
        <v>12</v>
      </c>
      <c r="I11" s="31">
        <f>G11*H11</f>
        <v>3156</v>
      </c>
      <c r="J11" s="31">
        <f t="shared" si="1"/>
        <v>3156</v>
      </c>
      <c r="K11" s="31">
        <f t="shared" si="2"/>
        <v>798468</v>
      </c>
      <c r="L11" s="68" t="s">
        <v>162</v>
      </c>
      <c r="M11" s="98">
        <v>0</v>
      </c>
      <c r="N11" s="52"/>
      <c r="O11" s="21"/>
    </row>
    <row r="12" spans="1:16" ht="41.4" x14ac:dyDescent="0.3">
      <c r="A12" s="115" t="s">
        <v>141</v>
      </c>
      <c r="B12" s="32" t="s">
        <v>255</v>
      </c>
      <c r="C12" s="41">
        <v>0.5</v>
      </c>
      <c r="D12" s="41">
        <v>0</v>
      </c>
      <c r="E12" s="257">
        <v>0</v>
      </c>
      <c r="F12" s="262">
        <f>(C12*'Labor Costs'!$F$9)+(D12*('Labor Costs'!$D$7))+(E12*'Labor Costs'!$F$10)</f>
        <v>57.5</v>
      </c>
      <c r="G12" s="263">
        <v>2</v>
      </c>
      <c r="H12" s="263">
        <v>4</v>
      </c>
      <c r="I12" s="263">
        <f t="shared" ref="I12" si="3">G12*H12</f>
        <v>8</v>
      </c>
      <c r="J12" s="263">
        <f t="shared" ref="J12" si="4">(C12+D12+E12)*I12</f>
        <v>4</v>
      </c>
      <c r="K12" s="263">
        <f t="shared" ref="K12" si="5">F12*I12</f>
        <v>460</v>
      </c>
      <c r="L12" s="254" t="s">
        <v>261</v>
      </c>
      <c r="M12" s="255"/>
      <c r="N12" s="264"/>
      <c r="O12" s="21"/>
    </row>
    <row r="13" spans="1:16" ht="41.4" x14ac:dyDescent="0.3">
      <c r="A13" s="115" t="s">
        <v>135</v>
      </c>
      <c r="B13" s="32" t="s">
        <v>48</v>
      </c>
      <c r="C13" s="41">
        <v>8</v>
      </c>
      <c r="D13" s="41">
        <v>0</v>
      </c>
      <c r="E13" s="257">
        <v>0</v>
      </c>
      <c r="F13" s="262">
        <f>(C13*'Labor Costs'!$F$9)+(D13*('Labor Costs'!$D$7))+(E13*'Labor Costs'!$F$10)</f>
        <v>920</v>
      </c>
      <c r="G13" s="263">
        <v>2</v>
      </c>
      <c r="H13" s="263">
        <v>1</v>
      </c>
      <c r="I13" s="263">
        <f t="shared" si="0"/>
        <v>2</v>
      </c>
      <c r="J13" s="263">
        <f t="shared" si="1"/>
        <v>16</v>
      </c>
      <c r="K13" s="263">
        <f t="shared" si="2"/>
        <v>1840</v>
      </c>
      <c r="L13" s="254" t="s">
        <v>37</v>
      </c>
      <c r="M13" s="255">
        <v>0</v>
      </c>
      <c r="N13" s="264"/>
      <c r="O13" s="21"/>
    </row>
    <row r="14" spans="1:16" ht="193.2" x14ac:dyDescent="0.3">
      <c r="A14" s="115" t="s">
        <v>135</v>
      </c>
      <c r="B14" s="32" t="s">
        <v>49</v>
      </c>
      <c r="C14" s="41">
        <v>1</v>
      </c>
      <c r="D14" s="41">
        <v>0</v>
      </c>
      <c r="E14" s="257">
        <v>0</v>
      </c>
      <c r="F14" s="262">
        <v>115</v>
      </c>
      <c r="G14" s="263">
        <v>263</v>
      </c>
      <c r="H14" s="263">
        <v>12</v>
      </c>
      <c r="I14" s="263">
        <f t="shared" si="0"/>
        <v>3156</v>
      </c>
      <c r="J14" s="263">
        <f t="shared" si="1"/>
        <v>3156</v>
      </c>
      <c r="K14" s="263">
        <f t="shared" si="2"/>
        <v>362940</v>
      </c>
      <c r="L14" s="254" t="s">
        <v>165</v>
      </c>
      <c r="M14" s="255">
        <v>0</v>
      </c>
      <c r="N14" s="264"/>
      <c r="O14" s="21"/>
    </row>
    <row r="15" spans="1:16" ht="69" x14ac:dyDescent="0.3">
      <c r="A15" s="115" t="s">
        <v>137</v>
      </c>
      <c r="B15" s="32" t="s">
        <v>40</v>
      </c>
      <c r="C15" s="41">
        <v>0.05</v>
      </c>
      <c r="D15" s="41">
        <v>0</v>
      </c>
      <c r="E15" s="257">
        <v>0</v>
      </c>
      <c r="F15" s="262">
        <f>(C15*'Labor Costs'!$F$9)+(D15*('Labor Costs'!$D$7))+(E15*'Labor Costs'!$F$10)</f>
        <v>5.75</v>
      </c>
      <c r="G15" s="263">
        <v>263</v>
      </c>
      <c r="H15" s="263">
        <v>52</v>
      </c>
      <c r="I15" s="263">
        <f>G15*H15</f>
        <v>13676</v>
      </c>
      <c r="J15" s="263">
        <f>(C15+D15+E15)*I15</f>
        <v>683.80000000000007</v>
      </c>
      <c r="K15" s="263">
        <f>F15*I15</f>
        <v>78637</v>
      </c>
      <c r="L15" s="254" t="s">
        <v>41</v>
      </c>
      <c r="M15" s="121">
        <v>0</v>
      </c>
      <c r="N15" s="264"/>
      <c r="O15" s="21"/>
    </row>
    <row r="16" spans="1:16" ht="55.2" x14ac:dyDescent="0.3">
      <c r="A16" s="115" t="s">
        <v>146</v>
      </c>
      <c r="B16" s="32" t="s">
        <v>38</v>
      </c>
      <c r="C16" s="41">
        <v>2</v>
      </c>
      <c r="D16" s="41">
        <v>0</v>
      </c>
      <c r="E16" s="257">
        <v>0</v>
      </c>
      <c r="F16" s="262">
        <v>230</v>
      </c>
      <c r="G16" s="263">
        <v>263</v>
      </c>
      <c r="H16" s="263">
        <v>12</v>
      </c>
      <c r="I16" s="263">
        <f t="shared" ref="I16:I17" si="6">G16*H16</f>
        <v>3156</v>
      </c>
      <c r="J16" s="263">
        <f t="shared" ref="J16:J17" si="7">(C16+D16+E16)*I16</f>
        <v>6312</v>
      </c>
      <c r="K16" s="263">
        <f t="shared" ref="K16:K17" si="8">F16*I16</f>
        <v>725880</v>
      </c>
      <c r="L16" s="254" t="s">
        <v>144</v>
      </c>
      <c r="M16" s="255">
        <v>0</v>
      </c>
      <c r="N16" s="264"/>
      <c r="O16" s="21"/>
    </row>
    <row r="17" spans="1:15" ht="69" x14ac:dyDescent="0.3">
      <c r="A17" s="115" t="s">
        <v>142</v>
      </c>
      <c r="B17" s="32" t="s">
        <v>143</v>
      </c>
      <c r="C17" s="41">
        <v>4</v>
      </c>
      <c r="D17" s="41">
        <v>0</v>
      </c>
      <c r="E17" s="257">
        <v>0</v>
      </c>
      <c r="F17" s="262">
        <f>(C17*'Labor Costs'!$F$9)+(D17*('Labor Costs'!$D$7))+(E17*'Labor Costs'!$F$10)</f>
        <v>460</v>
      </c>
      <c r="G17" s="263">
        <v>2</v>
      </c>
      <c r="H17" s="263">
        <v>12</v>
      </c>
      <c r="I17" s="263">
        <f t="shared" si="6"/>
        <v>24</v>
      </c>
      <c r="J17" s="263">
        <f t="shared" si="7"/>
        <v>96</v>
      </c>
      <c r="K17" s="263">
        <f t="shared" si="8"/>
        <v>11040</v>
      </c>
      <c r="L17" s="254" t="s">
        <v>145</v>
      </c>
      <c r="M17" s="265">
        <v>11040</v>
      </c>
      <c r="N17" s="264"/>
      <c r="O17" s="21"/>
    </row>
    <row r="18" spans="1:15" ht="110.4" x14ac:dyDescent="0.3">
      <c r="A18" s="115" t="s">
        <v>147</v>
      </c>
      <c r="B18" s="32" t="s">
        <v>45</v>
      </c>
      <c r="C18" s="41">
        <v>0</v>
      </c>
      <c r="D18" s="41">
        <v>0</v>
      </c>
      <c r="E18" s="257">
        <v>12</v>
      </c>
      <c r="F18" s="262">
        <f>(C18*'Labor Costs'!$F$9)+(D18*('Labor Costs'!$D$7))+(E18*'Labor Costs'!$F$10)</f>
        <v>3450</v>
      </c>
      <c r="G18" s="263">
        <v>2</v>
      </c>
      <c r="H18" s="263">
        <v>1</v>
      </c>
      <c r="I18" s="263">
        <f t="shared" si="0"/>
        <v>2</v>
      </c>
      <c r="J18" s="263">
        <f t="shared" si="1"/>
        <v>24</v>
      </c>
      <c r="K18" s="263">
        <f t="shared" si="2"/>
        <v>6900</v>
      </c>
      <c r="L18" s="254" t="s">
        <v>214</v>
      </c>
      <c r="M18" s="265">
        <v>6900</v>
      </c>
      <c r="N18" s="264"/>
      <c r="O18" s="21"/>
    </row>
    <row r="19" spans="1:15" ht="124.2" x14ac:dyDescent="0.3">
      <c r="A19" s="115" t="s">
        <v>93</v>
      </c>
      <c r="B19" s="30" t="s">
        <v>99</v>
      </c>
      <c r="C19" s="41">
        <v>0.5</v>
      </c>
      <c r="D19" s="41">
        <v>0</v>
      </c>
      <c r="E19" s="257">
        <v>0</v>
      </c>
      <c r="F19" s="262">
        <f>(C19*'Labor Costs'!$F$9)+(D19*('Labor Costs'!$D$7))+(E19*'Labor Costs'!$F$10)</f>
        <v>57.5</v>
      </c>
      <c r="G19" s="263">
        <v>2</v>
      </c>
      <c r="H19" s="263">
        <v>12</v>
      </c>
      <c r="I19" s="263">
        <f t="shared" si="0"/>
        <v>24</v>
      </c>
      <c r="J19" s="263">
        <f t="shared" si="1"/>
        <v>12</v>
      </c>
      <c r="K19" s="263">
        <f t="shared" si="2"/>
        <v>1380</v>
      </c>
      <c r="L19" s="254" t="s">
        <v>211</v>
      </c>
      <c r="M19" s="121">
        <v>0</v>
      </c>
      <c r="N19" s="264"/>
      <c r="O19" s="21"/>
    </row>
    <row r="20" spans="1:15" x14ac:dyDescent="0.3">
      <c r="A20" s="32"/>
      <c r="B20" s="56"/>
      <c r="C20" s="41"/>
      <c r="D20" s="41"/>
      <c r="E20" s="257"/>
      <c r="F20" s="263"/>
      <c r="G20" s="263"/>
      <c r="H20" s="263"/>
      <c r="I20" s="263"/>
      <c r="J20" s="263"/>
      <c r="K20" s="263"/>
      <c r="L20" s="254"/>
      <c r="M20" s="267"/>
      <c r="N20" s="264"/>
      <c r="O20" s="21"/>
    </row>
    <row r="21" spans="1:15" x14ac:dyDescent="0.3">
      <c r="A21" s="56" t="s">
        <v>5</v>
      </c>
      <c r="B21" s="57"/>
      <c r="C21" s="113"/>
      <c r="D21" s="42"/>
      <c r="E21" s="263"/>
      <c r="F21" s="259"/>
      <c r="G21" s="263">
        <f>SUM(G7:G20)</f>
        <v>1102</v>
      </c>
      <c r="H21" s="263"/>
      <c r="I21" s="263">
        <f>SUM(I7:I19)</f>
        <v>23244</v>
      </c>
      <c r="J21" s="263">
        <f>SUM(J7:J19)</f>
        <v>13689.8</v>
      </c>
      <c r="K21" s="263">
        <f>SUM(K7:K19)</f>
        <v>2017445</v>
      </c>
      <c r="L21" s="259"/>
      <c r="M21" s="260">
        <f>SUM(M7:M20)</f>
        <v>17940</v>
      </c>
      <c r="N21" s="264"/>
      <c r="O21" s="21"/>
    </row>
    <row r="22" spans="1:15" x14ac:dyDescent="0.3">
      <c r="A22" s="224"/>
      <c r="B22" s="225"/>
      <c r="C22" s="226"/>
      <c r="D22" s="227"/>
      <c r="E22" s="268"/>
      <c r="F22" s="269"/>
      <c r="G22" s="270"/>
      <c r="H22" s="270"/>
      <c r="I22" s="270" t="s">
        <v>279</v>
      </c>
      <c r="J22" s="270" t="s">
        <v>280</v>
      </c>
      <c r="K22" s="270" t="s">
        <v>281</v>
      </c>
      <c r="L22" s="269"/>
      <c r="M22" s="271" t="s">
        <v>282</v>
      </c>
      <c r="N22" s="272" t="s">
        <v>283</v>
      </c>
      <c r="O22" s="21"/>
    </row>
    <row r="23" spans="1:15" x14ac:dyDescent="0.3">
      <c r="A23" s="224"/>
      <c r="B23" s="225"/>
      <c r="C23" s="226"/>
      <c r="D23" s="227"/>
      <c r="E23" s="268"/>
      <c r="F23" s="273" t="s">
        <v>277</v>
      </c>
      <c r="G23" s="274"/>
      <c r="H23" s="274"/>
      <c r="I23" s="275">
        <f>I18+I11+I10+I9+I8+I6+I7+I5+I12</f>
        <v>3206</v>
      </c>
      <c r="J23" s="275">
        <f t="shared" ref="J23:K23" si="9">J18+J11+J10+J9+J8+J6+J7+J5+J12</f>
        <v>3414</v>
      </c>
      <c r="K23" s="276">
        <f t="shared" si="9"/>
        <v>835728</v>
      </c>
      <c r="L23" s="277"/>
      <c r="M23" s="276">
        <f t="shared" ref="M23" si="10">M18+M11+M10+M9+M8+M6+M7+M5+M12</f>
        <v>6900</v>
      </c>
      <c r="N23" s="278">
        <f>M23/I$21</f>
        <v>0.29685080020650489</v>
      </c>
      <c r="O23" s="21"/>
    </row>
    <row r="24" spans="1:15" x14ac:dyDescent="0.3">
      <c r="A24" s="224"/>
      <c r="B24" s="225"/>
      <c r="C24" s="226"/>
      <c r="D24" s="227"/>
      <c r="E24" s="268"/>
      <c r="F24" s="273" t="s">
        <v>278</v>
      </c>
      <c r="G24" s="274"/>
      <c r="H24" s="274"/>
      <c r="I24" s="275">
        <f>I19+I16+I15+I14+I13+I17</f>
        <v>20038</v>
      </c>
      <c r="J24" s="275">
        <f t="shared" ref="J24:K24" si="11">J19+J16+J15+J14+J13+J17</f>
        <v>10275.799999999999</v>
      </c>
      <c r="K24" s="276">
        <f t="shared" si="11"/>
        <v>1181717</v>
      </c>
      <c r="L24" s="277"/>
      <c r="M24" s="276">
        <f t="shared" ref="M24" si="12">M19+M16+M15+M14+M13+M17</f>
        <v>11040</v>
      </c>
      <c r="N24" s="278">
        <f>M24/I$21</f>
        <v>0.47496128033040785</v>
      </c>
      <c r="O24" s="21"/>
    </row>
    <row r="25" spans="1:15" ht="15" thickBot="1" x14ac:dyDescent="0.35">
      <c r="A25" s="224"/>
      <c r="B25" s="225"/>
      <c r="C25" s="226"/>
      <c r="D25" s="227"/>
      <c r="E25" s="279"/>
      <c r="F25" s="280"/>
      <c r="G25" s="280"/>
      <c r="H25" s="280"/>
      <c r="I25" s="280"/>
      <c r="J25" s="280"/>
      <c r="K25" s="281" t="s">
        <v>284</v>
      </c>
      <c r="L25" s="282">
        <f>I21/G21</f>
        <v>21.092558983666063</v>
      </c>
      <c r="M25" s="283"/>
      <c r="N25" s="284"/>
      <c r="O25" s="21"/>
    </row>
    <row r="26" spans="1:15" x14ac:dyDescent="0.3">
      <c r="A26" s="224"/>
      <c r="B26" s="225"/>
      <c r="C26" s="226"/>
      <c r="D26" s="227"/>
      <c r="E26" s="270"/>
      <c r="F26" s="269"/>
      <c r="G26" s="270"/>
      <c r="H26" s="270"/>
      <c r="I26" s="270"/>
      <c r="J26" s="270"/>
      <c r="K26" s="270"/>
      <c r="L26" s="269"/>
      <c r="M26" s="271"/>
      <c r="N26" s="264"/>
      <c r="O26" s="21"/>
    </row>
    <row r="27" spans="1:15" x14ac:dyDescent="0.3">
      <c r="A27" s="51"/>
      <c r="B27" s="52"/>
      <c r="C27" s="52"/>
      <c r="D27" s="52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1"/>
    </row>
    <row r="28" spans="1:15" x14ac:dyDescent="0.3">
      <c r="A28" s="52"/>
      <c r="B28" s="52"/>
      <c r="C28" s="52"/>
      <c r="D28" s="52"/>
      <c r="E28" s="264"/>
      <c r="F28" s="264"/>
      <c r="G28" s="285"/>
      <c r="H28" s="264"/>
      <c r="I28" s="285"/>
      <c r="J28" s="285"/>
      <c r="K28" s="264"/>
      <c r="L28" s="264"/>
      <c r="M28" s="264"/>
      <c r="N28" s="264"/>
      <c r="O28" s="21"/>
    </row>
    <row r="29" spans="1:15" x14ac:dyDescent="0.3">
      <c r="A29" s="52"/>
      <c r="B29" s="52"/>
      <c r="C29" s="52"/>
      <c r="D29" s="52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1"/>
    </row>
    <row r="30" spans="1:15" x14ac:dyDescent="0.3">
      <c r="A30" t="s">
        <v>222</v>
      </c>
      <c r="E30" s="286"/>
      <c r="F30" s="286"/>
      <c r="G30" s="286"/>
      <c r="H30" s="286"/>
      <c r="I30" s="286"/>
      <c r="J30" s="286"/>
      <c r="K30" s="286"/>
      <c r="L30" s="264"/>
      <c r="M30" s="264"/>
      <c r="N30" s="264"/>
      <c r="O30" s="21"/>
    </row>
    <row r="31" spans="1:15" x14ac:dyDescent="0.3">
      <c r="A31" s="46" t="s">
        <v>226</v>
      </c>
      <c r="B31" s="47"/>
      <c r="C31" s="47"/>
      <c r="D31" s="47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1"/>
    </row>
    <row r="32" spans="1:15" x14ac:dyDescent="0.3">
      <c r="A32" s="46" t="s">
        <v>227</v>
      </c>
      <c r="B32" s="47"/>
      <c r="C32" s="47"/>
      <c r="D32" s="47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1"/>
    </row>
    <row r="33" spans="1:15" x14ac:dyDescent="0.3">
      <c r="A33" s="46"/>
      <c r="B33" s="47"/>
      <c r="C33" s="47"/>
      <c r="D33" s="47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1"/>
    </row>
    <row r="34" spans="1:15" x14ac:dyDescent="0.3">
      <c r="A34" s="29" t="s">
        <v>223</v>
      </c>
      <c r="B34" s="47"/>
      <c r="C34" s="47"/>
      <c r="D34" s="47"/>
      <c r="E34" s="264"/>
      <c r="F34" s="264"/>
      <c r="G34" s="264"/>
      <c r="H34" s="264"/>
      <c r="I34" s="264"/>
      <c r="J34" s="264"/>
      <c r="K34" s="264"/>
      <c r="L34" s="287"/>
      <c r="M34" s="287"/>
      <c r="N34" s="287"/>
    </row>
    <row r="35" spans="1:15" x14ac:dyDescent="0.3">
      <c r="A35" s="149"/>
      <c r="B35" s="150"/>
      <c r="C35" s="152"/>
      <c r="D35" s="152"/>
      <c r="E35" s="288"/>
      <c r="F35" s="288"/>
      <c r="G35" s="288"/>
      <c r="H35" s="288"/>
      <c r="I35" s="288"/>
      <c r="J35" s="289"/>
      <c r="K35" s="289"/>
      <c r="L35" s="287"/>
      <c r="M35" s="287"/>
      <c r="N35" s="287"/>
    </row>
    <row r="36" spans="1:15" x14ac:dyDescent="0.3">
      <c r="A36" s="149" t="s">
        <v>221</v>
      </c>
      <c r="B36" s="150"/>
      <c r="C36" s="152"/>
      <c r="D36" s="152"/>
      <c r="E36" s="288"/>
      <c r="F36" s="288"/>
      <c r="G36" s="288"/>
      <c r="H36" s="288"/>
      <c r="I36" s="288"/>
      <c r="J36" s="289"/>
      <c r="K36" s="289"/>
      <c r="L36" s="287"/>
      <c r="M36" s="287"/>
      <c r="N36" s="287"/>
    </row>
    <row r="37" spans="1:15" x14ac:dyDescent="0.3">
      <c r="A37" s="149" t="s">
        <v>224</v>
      </c>
      <c r="B37" s="149"/>
      <c r="C37" s="153"/>
      <c r="D37" s="153"/>
      <c r="E37" s="290"/>
      <c r="F37" s="290"/>
      <c r="G37" s="290"/>
      <c r="H37" s="290"/>
      <c r="I37" s="290"/>
      <c r="J37" s="264"/>
      <c r="K37" s="264"/>
      <c r="L37" s="287"/>
      <c r="M37" s="287"/>
      <c r="N37" s="287"/>
    </row>
    <row r="38" spans="1:15" x14ac:dyDescent="0.3">
      <c r="A38" s="153" t="s">
        <v>225</v>
      </c>
      <c r="B38" s="153"/>
      <c r="C38" s="153"/>
      <c r="D38" s="153"/>
      <c r="E38" s="290"/>
      <c r="F38" s="290"/>
      <c r="G38" s="290"/>
      <c r="H38" s="290"/>
      <c r="I38" s="290"/>
      <c r="J38" s="264"/>
      <c r="K38" s="264"/>
      <c r="L38" s="287"/>
      <c r="M38" s="287"/>
      <c r="N38" s="287"/>
    </row>
    <row r="39" spans="1:15" ht="15" thickBot="1" x14ac:dyDescent="0.35">
      <c r="A39" s="153"/>
      <c r="B39" s="153"/>
      <c r="C39" s="153"/>
      <c r="D39" s="153"/>
      <c r="E39" s="153"/>
      <c r="F39" s="153"/>
      <c r="G39" s="153"/>
      <c r="H39" s="153"/>
      <c r="I39" s="153"/>
      <c r="J39" s="47"/>
      <c r="K39" s="47"/>
      <c r="L39" s="59"/>
      <c r="M39" s="59"/>
      <c r="N39" s="59"/>
    </row>
    <row r="40" spans="1:15" x14ac:dyDescent="0.3">
      <c r="A40" s="154" t="s">
        <v>272</v>
      </c>
      <c r="B40" s="155"/>
      <c r="C40" s="155"/>
      <c r="D40" s="156"/>
      <c r="E40" s="156"/>
      <c r="F40" s="157"/>
      <c r="G40" s="47"/>
      <c r="H40" s="47"/>
      <c r="I40" s="47"/>
      <c r="J40" s="47"/>
      <c r="K40" s="47"/>
      <c r="L40" s="59"/>
      <c r="M40" s="59"/>
      <c r="N40" s="59"/>
    </row>
    <row r="41" spans="1:15" ht="15" thickBot="1" x14ac:dyDescent="0.35">
      <c r="A41" s="158"/>
      <c r="B41" s="159"/>
      <c r="C41" s="159"/>
      <c r="D41" s="159"/>
      <c r="E41" s="159"/>
      <c r="F41" s="160"/>
      <c r="G41" s="97"/>
      <c r="H41" s="97"/>
      <c r="I41" s="97"/>
      <c r="J41" s="97"/>
      <c r="K41" s="97"/>
      <c r="L41" s="59"/>
      <c r="M41" s="59"/>
      <c r="N41" s="59"/>
    </row>
    <row r="42" spans="1:15" x14ac:dyDescent="0.3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</row>
    <row r="43" spans="1:15" x14ac:dyDescent="0.3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</row>
    <row r="44" spans="1:15" x14ac:dyDescent="0.3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</row>
    <row r="45" spans="1:15" x14ac:dyDescent="0.3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</row>
    <row r="46" spans="1:15" x14ac:dyDescent="0.3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</row>
    <row r="47" spans="1:15" x14ac:dyDescent="0.3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</row>
    <row r="48" spans="1:15" x14ac:dyDescent="0.3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</row>
    <row r="49" spans="1:16" x14ac:dyDescent="0.3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</row>
    <row r="50" spans="1:16" x14ac:dyDescent="0.3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</row>
    <row r="51" spans="1:16" x14ac:dyDescent="0.3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6" x14ac:dyDescent="0.3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6" x14ac:dyDescent="0.3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6" x14ac:dyDescent="0.3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6" x14ac:dyDescent="0.3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6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6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6" x14ac:dyDescent="0.3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6" x14ac:dyDescent="0.3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6" ht="15.6" x14ac:dyDescent="0.3">
      <c r="A60" s="29"/>
      <c r="B60" s="60"/>
      <c r="C60" s="29"/>
      <c r="D60" s="29"/>
      <c r="E60" s="29"/>
      <c r="F60" s="60"/>
      <c r="G60" s="29"/>
      <c r="H60" s="29"/>
      <c r="I60" s="29"/>
      <c r="J60" s="29"/>
      <c r="K60" s="29"/>
      <c r="L60" s="29"/>
      <c r="M60" s="29"/>
      <c r="N60" s="29"/>
    </row>
    <row r="61" spans="1:16" ht="15.6" x14ac:dyDescent="0.3">
      <c r="A61" s="60"/>
      <c r="B61" s="29"/>
      <c r="C61" s="60"/>
      <c r="D61" s="60"/>
      <c r="E61" s="60"/>
      <c r="F61" s="29"/>
      <c r="G61" s="60"/>
      <c r="H61" s="60"/>
      <c r="I61" s="60"/>
      <c r="J61" s="60"/>
      <c r="K61" s="60"/>
      <c r="L61" s="60"/>
      <c r="M61" s="60"/>
      <c r="N61" s="60"/>
      <c r="O61" s="2"/>
      <c r="P61" s="2"/>
    </row>
    <row r="67" spans="1:10" ht="24.6" x14ac:dyDescent="0.4">
      <c r="B67" s="4"/>
      <c r="F67" s="4"/>
    </row>
    <row r="68" spans="1:10" ht="24.6" x14ac:dyDescent="0.4">
      <c r="A68" s="3"/>
      <c r="B68" s="4"/>
      <c r="C68" s="4"/>
      <c r="D68" s="4"/>
      <c r="E68" s="4"/>
      <c r="F68" s="4"/>
      <c r="G68" s="4"/>
      <c r="H68" s="4"/>
      <c r="I68" s="4"/>
      <c r="J68" s="4"/>
    </row>
    <row r="69" spans="1:10" ht="24.6" x14ac:dyDescent="0.4">
      <c r="A69" s="4"/>
      <c r="C69" s="4"/>
      <c r="D69" s="4"/>
      <c r="E69" s="4"/>
      <c r="G69" s="4"/>
      <c r="H69" s="4"/>
      <c r="I69" s="4"/>
      <c r="J69" s="4"/>
    </row>
  </sheetData>
  <mergeCells count="6">
    <mergeCell ref="A1:L1"/>
    <mergeCell ref="A3:B3"/>
    <mergeCell ref="C3:F3"/>
    <mergeCell ref="G3:K3"/>
    <mergeCell ref="L3:L4"/>
    <mergeCell ref="A2:L2"/>
  </mergeCells>
  <pageMargins left="0.7" right="0.7" top="0.75" bottom="0.75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O76"/>
  <sheetViews>
    <sheetView zoomScaleNormal="100" workbookViewId="0">
      <pane ySplit="4" topLeftCell="A5" activePane="bottomLeft" state="frozen"/>
      <selection activeCell="B1" sqref="B1"/>
      <selection pane="bottomLeft" activeCell="G5" sqref="G5:M14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2.44140625" bestFit="1" customWidth="1"/>
    <col min="12" max="13" width="17.44140625" customWidth="1"/>
    <col min="14" max="14" width="13.6640625" customWidth="1"/>
  </cols>
  <sheetData>
    <row r="1" spans="1:15" x14ac:dyDescent="0.3">
      <c r="A1" s="180" t="s">
        <v>10</v>
      </c>
      <c r="B1" s="180"/>
      <c r="C1" s="180"/>
      <c r="D1" s="180"/>
      <c r="E1" s="180"/>
      <c r="F1" s="180"/>
      <c r="G1" s="180"/>
      <c r="H1" s="180"/>
      <c r="I1" s="190"/>
      <c r="J1" s="190"/>
      <c r="K1" s="190"/>
      <c r="L1" s="190"/>
      <c r="M1" s="132"/>
      <c r="O1" s="29"/>
    </row>
    <row r="2" spans="1:15" ht="34.5" customHeight="1" x14ac:dyDescent="0.3">
      <c r="A2" s="191" t="s">
        <v>202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32"/>
      <c r="O2" s="29"/>
    </row>
    <row r="3" spans="1:15" x14ac:dyDescent="0.3">
      <c r="A3" s="180" t="s">
        <v>11</v>
      </c>
      <c r="B3" s="180"/>
      <c r="C3" s="180" t="s">
        <v>12</v>
      </c>
      <c r="D3" s="180"/>
      <c r="E3" s="180"/>
      <c r="F3" s="180"/>
      <c r="G3" s="180" t="s">
        <v>13</v>
      </c>
      <c r="H3" s="180"/>
      <c r="I3" s="180"/>
      <c r="J3" s="180"/>
      <c r="K3" s="180"/>
      <c r="L3" s="181" t="s">
        <v>14</v>
      </c>
      <c r="M3" s="133"/>
      <c r="N3" s="1"/>
      <c r="O3" s="29"/>
    </row>
    <row r="4" spans="1:15" ht="55.2" x14ac:dyDescent="0.3">
      <c r="A4" s="106" t="s">
        <v>15</v>
      </c>
      <c r="B4" s="96" t="s">
        <v>16</v>
      </c>
      <c r="C4" s="96" t="s">
        <v>17</v>
      </c>
      <c r="D4" s="96" t="s">
        <v>18</v>
      </c>
      <c r="E4" s="96" t="s">
        <v>19</v>
      </c>
      <c r="F4" s="96" t="s">
        <v>20</v>
      </c>
      <c r="G4" s="96" t="s">
        <v>21</v>
      </c>
      <c r="H4" s="96" t="s">
        <v>22</v>
      </c>
      <c r="I4" s="96" t="s">
        <v>23</v>
      </c>
      <c r="J4" s="96" t="s">
        <v>24</v>
      </c>
      <c r="K4" s="96" t="s">
        <v>46</v>
      </c>
      <c r="L4" s="182"/>
      <c r="M4" s="133" t="s">
        <v>51</v>
      </c>
      <c r="O4" s="29"/>
    </row>
    <row r="5" spans="1:15" ht="27.6" x14ac:dyDescent="0.3">
      <c r="A5" s="134" t="s">
        <v>167</v>
      </c>
      <c r="B5" s="30" t="s">
        <v>168</v>
      </c>
      <c r="C5" s="66">
        <v>4</v>
      </c>
      <c r="D5" s="66">
        <v>0</v>
      </c>
      <c r="E5" s="66">
        <v>0</v>
      </c>
      <c r="F5" s="96">
        <f>(C5*'Labor Costs'!$F$9)+(D5*('Labor Costs'!$D$7))+(E5*'Labor Costs'!$F$10)</f>
        <v>460</v>
      </c>
      <c r="G5" s="291">
        <v>5</v>
      </c>
      <c r="H5" s="291">
        <v>1</v>
      </c>
      <c r="I5" s="292">
        <f>G5*H5</f>
        <v>5</v>
      </c>
      <c r="J5" s="291">
        <f t="shared" ref="J5:J7" si="0">(C5+D5+E5)*I5</f>
        <v>20</v>
      </c>
      <c r="K5" s="137">
        <f t="shared" ref="K5:K7" si="1">F5*I5</f>
        <v>2300</v>
      </c>
      <c r="L5" s="293" t="s">
        <v>174</v>
      </c>
      <c r="M5" s="294">
        <v>0</v>
      </c>
      <c r="O5" s="29"/>
    </row>
    <row r="6" spans="1:15" ht="165.6" x14ac:dyDescent="0.3">
      <c r="A6" s="134" t="s">
        <v>170</v>
      </c>
      <c r="B6" s="30" t="s">
        <v>169</v>
      </c>
      <c r="C6" s="66">
        <v>0</v>
      </c>
      <c r="D6" s="66">
        <v>0</v>
      </c>
      <c r="E6" s="66">
        <v>2</v>
      </c>
      <c r="F6" s="96">
        <f>(C6*'Labor Costs'!$F$9)+(D6*('Labor Costs'!$D$7))+(E6*'Labor Costs'!$F$10)</f>
        <v>575</v>
      </c>
      <c r="G6" s="291">
        <v>35</v>
      </c>
      <c r="H6" s="291">
        <v>1</v>
      </c>
      <c r="I6" s="292">
        <f>G6*H6</f>
        <v>35</v>
      </c>
      <c r="J6" s="291">
        <f t="shared" si="0"/>
        <v>70</v>
      </c>
      <c r="K6" s="137">
        <f t="shared" si="1"/>
        <v>20125</v>
      </c>
      <c r="L6" s="295" t="s">
        <v>212</v>
      </c>
      <c r="M6" s="296">
        <v>20125</v>
      </c>
      <c r="O6" s="29"/>
    </row>
    <row r="7" spans="1:15" ht="41.4" x14ac:dyDescent="0.3">
      <c r="A7" s="134" t="s">
        <v>166</v>
      </c>
      <c r="B7" s="30" t="s">
        <v>173</v>
      </c>
      <c r="C7" s="66">
        <v>4</v>
      </c>
      <c r="D7" s="66">
        <v>0</v>
      </c>
      <c r="E7" s="66">
        <v>0</v>
      </c>
      <c r="F7" s="96">
        <f>(C7*'Labor Costs'!$F$9)+(D7*('Labor Costs'!$D$7))+(E7*'Labor Costs'!$F$10)</f>
        <v>460</v>
      </c>
      <c r="G7" s="291">
        <v>40</v>
      </c>
      <c r="H7" s="291">
        <v>1</v>
      </c>
      <c r="I7" s="292">
        <f>G7*H7</f>
        <v>40</v>
      </c>
      <c r="J7" s="291">
        <f t="shared" si="0"/>
        <v>160</v>
      </c>
      <c r="K7" s="137">
        <f t="shared" si="1"/>
        <v>18400</v>
      </c>
      <c r="L7" s="293" t="s">
        <v>44</v>
      </c>
      <c r="M7" s="294">
        <v>0</v>
      </c>
      <c r="O7" s="29"/>
    </row>
    <row r="8" spans="1:15" ht="27.6" x14ac:dyDescent="0.3">
      <c r="A8" s="134" t="s">
        <v>175</v>
      </c>
      <c r="B8" s="30" t="s">
        <v>176</v>
      </c>
      <c r="C8" s="66">
        <v>4</v>
      </c>
      <c r="D8" s="66">
        <v>0</v>
      </c>
      <c r="E8" s="66">
        <v>0</v>
      </c>
      <c r="F8" s="96">
        <f>(C8*'Labor Costs'!$F$9)+(D8*('Labor Costs'!$D$7))+(E8*'Labor Costs'!$F$10)</f>
        <v>460</v>
      </c>
      <c r="G8" s="291">
        <v>85</v>
      </c>
      <c r="H8" s="291">
        <v>12</v>
      </c>
      <c r="I8" s="292">
        <f>G8*H8</f>
        <v>1020</v>
      </c>
      <c r="J8" s="291">
        <f t="shared" ref="J8" si="2">(C8+D8+E8)*I8</f>
        <v>4080</v>
      </c>
      <c r="K8" s="138">
        <f t="shared" ref="K8" si="3">F8*I8</f>
        <v>469200</v>
      </c>
      <c r="L8" s="293" t="s">
        <v>177</v>
      </c>
      <c r="M8" s="294">
        <v>0</v>
      </c>
      <c r="O8" s="29"/>
    </row>
    <row r="9" spans="1:15" ht="55.2" x14ac:dyDescent="0.3">
      <c r="A9" s="135" t="s">
        <v>171</v>
      </c>
      <c r="B9" s="105" t="s">
        <v>172</v>
      </c>
      <c r="C9" s="33">
        <v>4</v>
      </c>
      <c r="D9" s="33">
        <v>0</v>
      </c>
      <c r="E9" s="33">
        <v>0</v>
      </c>
      <c r="F9" s="106">
        <f>(C9*'Labor Costs'!$F$9)+(D9*('Labor Costs'!$D$7))+(E9*'Labor Costs'!$F$10)</f>
        <v>460</v>
      </c>
      <c r="G9" s="292">
        <v>40</v>
      </c>
      <c r="H9" s="292">
        <v>1</v>
      </c>
      <c r="I9" s="292">
        <v>1</v>
      </c>
      <c r="J9" s="292">
        <f>H9*I9</f>
        <v>1</v>
      </c>
      <c r="K9" s="292">
        <f t="shared" ref="K9" si="4">(D9+E9+F9)*J9</f>
        <v>460</v>
      </c>
      <c r="L9" s="293" t="s">
        <v>178</v>
      </c>
      <c r="M9" s="294">
        <v>0</v>
      </c>
      <c r="O9" s="29"/>
    </row>
    <row r="10" spans="1:15" x14ac:dyDescent="0.3">
      <c r="A10" s="179" t="s">
        <v>5</v>
      </c>
      <c r="B10" s="179"/>
      <c r="C10" s="106"/>
      <c r="D10" s="31"/>
      <c r="E10" s="31"/>
      <c r="F10" s="31"/>
      <c r="G10" s="263">
        <f>SUM(G5:G9)</f>
        <v>205</v>
      </c>
      <c r="H10" s="263"/>
      <c r="I10" s="263">
        <f>SUM(I5:I9)</f>
        <v>1101</v>
      </c>
      <c r="J10" s="263">
        <f>SUM(J5:J9)</f>
        <v>4331</v>
      </c>
      <c r="K10" s="263">
        <f>SUM(K5:K9)</f>
        <v>510485</v>
      </c>
      <c r="L10" s="259"/>
      <c r="M10" s="297">
        <f>SUM(M3:M9)</f>
        <v>20125</v>
      </c>
      <c r="O10" s="29"/>
    </row>
    <row r="11" spans="1:15" x14ac:dyDescent="0.3">
      <c r="A11" s="243"/>
      <c r="B11" s="243"/>
      <c r="C11" s="244"/>
      <c r="D11" s="245"/>
      <c r="E11" s="234"/>
      <c r="F11" s="225"/>
      <c r="G11" s="270"/>
      <c r="H11" s="270"/>
      <c r="I11" s="270" t="s">
        <v>279</v>
      </c>
      <c r="J11" s="270" t="s">
        <v>280</v>
      </c>
      <c r="K11" s="270" t="s">
        <v>281</v>
      </c>
      <c r="L11" s="269"/>
      <c r="M11" s="271" t="s">
        <v>282</v>
      </c>
      <c r="N11" s="235" t="s">
        <v>283</v>
      </c>
      <c r="O11" s="29"/>
    </row>
    <row r="12" spans="1:15" x14ac:dyDescent="0.3">
      <c r="A12" s="243"/>
      <c r="B12" s="243"/>
      <c r="C12" s="244"/>
      <c r="D12" s="245"/>
      <c r="E12" s="234"/>
      <c r="F12" s="229" t="s">
        <v>277</v>
      </c>
      <c r="G12" s="274"/>
      <c r="H12" s="274"/>
      <c r="I12" s="275">
        <f>I5</f>
        <v>5</v>
      </c>
      <c r="J12" s="275">
        <f t="shared" ref="J12:K12" si="5">J5</f>
        <v>20</v>
      </c>
      <c r="K12" s="276">
        <f t="shared" si="5"/>
        <v>2300</v>
      </c>
      <c r="L12" s="277"/>
      <c r="M12" s="276">
        <f t="shared" ref="M12" si="6">M5</f>
        <v>0</v>
      </c>
      <c r="N12" s="236">
        <f>M12/I$10</f>
        <v>0</v>
      </c>
      <c r="O12" s="29"/>
    </row>
    <row r="13" spans="1:15" x14ac:dyDescent="0.3">
      <c r="A13" s="243"/>
      <c r="B13" s="243"/>
      <c r="C13" s="244"/>
      <c r="D13" s="245"/>
      <c r="E13" s="234"/>
      <c r="F13" s="229" t="s">
        <v>278</v>
      </c>
      <c r="G13" s="274"/>
      <c r="H13" s="274"/>
      <c r="I13" s="275">
        <f>I6+I7+I8+I9</f>
        <v>1096</v>
      </c>
      <c r="J13" s="275">
        <f t="shared" ref="J13:K13" si="7">J6+J7+J8+J9</f>
        <v>4311</v>
      </c>
      <c r="K13" s="276">
        <f t="shared" si="7"/>
        <v>508185</v>
      </c>
      <c r="L13" s="277"/>
      <c r="M13" s="276">
        <f t="shared" ref="M13" si="8">M6+M7+M8+M9</f>
        <v>20125</v>
      </c>
      <c r="N13" s="236">
        <f>M13/I$10</f>
        <v>18.278837420526795</v>
      </c>
      <c r="O13" s="29"/>
    </row>
    <row r="14" spans="1:15" ht="20.399999999999999" customHeight="1" thickBot="1" x14ac:dyDescent="0.35">
      <c r="A14" s="47"/>
      <c r="B14" s="47"/>
      <c r="C14" s="47"/>
      <c r="D14" s="47"/>
      <c r="E14" s="237"/>
      <c r="F14" s="238"/>
      <c r="G14" s="280"/>
      <c r="H14" s="280"/>
      <c r="I14" s="280"/>
      <c r="J14" s="280"/>
      <c r="K14" s="281" t="s">
        <v>284</v>
      </c>
      <c r="L14" s="282">
        <f>I10/G10</f>
        <v>5.3707317073170735</v>
      </c>
      <c r="M14" s="283"/>
      <c r="N14" s="242"/>
      <c r="O14" s="29"/>
    </row>
    <row r="15" spans="1:15" x14ac:dyDescent="0.3">
      <c r="A15" s="52" t="s">
        <v>237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47"/>
      <c r="M15" s="47"/>
      <c r="N15" s="47"/>
      <c r="O15" s="29"/>
    </row>
    <row r="16" spans="1:15" x14ac:dyDescent="0.3">
      <c r="A16" t="s">
        <v>222</v>
      </c>
      <c r="L16" s="47"/>
      <c r="M16" s="47"/>
      <c r="N16" s="47"/>
      <c r="O16" s="29"/>
    </row>
    <row r="17" spans="1:15" x14ac:dyDescent="0.3">
      <c r="A17" s="46" t="s">
        <v>226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29"/>
    </row>
    <row r="18" spans="1:15" x14ac:dyDescent="0.3">
      <c r="A18" s="46" t="s">
        <v>227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9"/>
    </row>
    <row r="19" spans="1:15" ht="15" thickBot="1" x14ac:dyDescent="0.3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29"/>
    </row>
    <row r="20" spans="1:15" x14ac:dyDescent="0.3">
      <c r="A20" s="154" t="s">
        <v>231</v>
      </c>
      <c r="B20" s="155"/>
      <c r="C20" s="155"/>
      <c r="D20" s="156"/>
      <c r="E20" s="156"/>
      <c r="F20" s="156"/>
      <c r="G20" s="156"/>
      <c r="H20" s="156"/>
      <c r="I20" s="157"/>
      <c r="J20" s="47"/>
      <c r="K20" s="47"/>
      <c r="L20" s="47"/>
      <c r="M20" s="47"/>
      <c r="N20" s="47"/>
      <c r="O20" s="29"/>
    </row>
    <row r="21" spans="1:15" ht="15" thickBot="1" x14ac:dyDescent="0.35">
      <c r="A21" s="170" t="s">
        <v>275</v>
      </c>
      <c r="B21" s="159"/>
      <c r="C21" s="159"/>
      <c r="D21" s="159"/>
      <c r="E21" s="159"/>
      <c r="F21" s="160"/>
      <c r="G21" s="168"/>
      <c r="H21" s="168"/>
      <c r="I21" s="169"/>
      <c r="J21" s="100"/>
      <c r="K21" s="100"/>
      <c r="L21" s="47"/>
      <c r="M21" s="47"/>
      <c r="N21" s="47"/>
      <c r="O21" s="29"/>
    </row>
    <row r="22" spans="1:15" x14ac:dyDescent="0.3">
      <c r="A22" s="59"/>
      <c r="B22" s="59"/>
      <c r="C22" s="59"/>
      <c r="D22" s="59"/>
      <c r="E22" s="59"/>
      <c r="F22" s="59"/>
      <c r="G22" s="152"/>
      <c r="H22" s="152"/>
      <c r="I22" s="152"/>
      <c r="J22" s="100"/>
      <c r="K22" s="100"/>
      <c r="L22" s="47"/>
      <c r="M22" s="47"/>
      <c r="N22" s="47"/>
      <c r="O22" s="29"/>
    </row>
    <row r="23" spans="1:15" x14ac:dyDescent="0.3">
      <c r="A23" s="149"/>
      <c r="B23" s="149"/>
      <c r="C23" s="153"/>
      <c r="D23" s="153"/>
      <c r="E23" s="153"/>
      <c r="F23" s="153"/>
      <c r="G23" s="153"/>
      <c r="H23" s="153"/>
      <c r="I23" s="153"/>
      <c r="J23" s="47"/>
      <c r="K23" s="47"/>
      <c r="L23" s="47"/>
      <c r="M23" s="47"/>
      <c r="N23" s="47"/>
      <c r="O23" s="29"/>
    </row>
    <row r="24" spans="1:15" x14ac:dyDescent="0.3">
      <c r="A24" s="153"/>
      <c r="B24" s="153"/>
      <c r="C24" s="153"/>
      <c r="D24" s="153"/>
      <c r="E24" s="153"/>
      <c r="F24" s="153"/>
      <c r="G24" s="153"/>
      <c r="H24" s="153"/>
      <c r="I24" s="153"/>
      <c r="J24" s="47"/>
      <c r="K24" s="47"/>
      <c r="L24" s="47"/>
      <c r="M24" s="47"/>
      <c r="N24" s="47"/>
      <c r="O24" s="29"/>
    </row>
    <row r="25" spans="1:15" x14ac:dyDescent="0.3">
      <c r="A25" s="153"/>
      <c r="B25" s="153"/>
      <c r="C25" s="153"/>
      <c r="D25" s="153"/>
      <c r="E25" s="153"/>
      <c r="F25" s="153"/>
      <c r="G25" s="153"/>
      <c r="H25" s="153"/>
      <c r="I25" s="153"/>
      <c r="J25" s="47"/>
      <c r="K25" s="47"/>
      <c r="L25" s="47"/>
      <c r="M25" s="47"/>
      <c r="N25" s="47"/>
      <c r="O25" s="29"/>
    </row>
    <row r="26" spans="1:15" x14ac:dyDescent="0.3">
      <c r="A26" s="151"/>
      <c r="B26" s="151"/>
      <c r="C26" s="151"/>
      <c r="D26" s="52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29"/>
    </row>
    <row r="27" spans="1:15" x14ac:dyDescent="0.3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9"/>
    </row>
    <row r="28" spans="1:15" x14ac:dyDescent="0.3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9"/>
    </row>
    <row r="29" spans="1:15" x14ac:dyDescent="0.3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9"/>
    </row>
    <row r="30" spans="1:15" x14ac:dyDescent="0.3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29"/>
    </row>
    <row r="31" spans="1:15" x14ac:dyDescent="0.3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29"/>
    </row>
    <row r="32" spans="1:15" x14ac:dyDescent="0.3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9"/>
    </row>
    <row r="33" spans="1:15" x14ac:dyDescent="0.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9"/>
    </row>
    <row r="34" spans="1:15" x14ac:dyDescent="0.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9"/>
    </row>
    <row r="35" spans="1:15" x14ac:dyDescent="0.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9"/>
    </row>
    <row r="36" spans="1:15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9"/>
    </row>
    <row r="37" spans="1:15" x14ac:dyDescent="0.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9"/>
    </row>
    <row r="38" spans="1:15" x14ac:dyDescent="0.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9"/>
    </row>
    <row r="39" spans="1:15" x14ac:dyDescent="0.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9"/>
    </row>
    <row r="40" spans="1:15" x14ac:dyDescent="0.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9"/>
    </row>
    <row r="41" spans="1:15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9"/>
    </row>
    <row r="42" spans="1:15" x14ac:dyDescent="0.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9"/>
    </row>
    <row r="43" spans="1:15" x14ac:dyDescent="0.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9"/>
    </row>
    <row r="44" spans="1:15" x14ac:dyDescent="0.3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9"/>
    </row>
    <row r="45" spans="1:15" x14ac:dyDescent="0.3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9"/>
    </row>
    <row r="46" spans="1:15" x14ac:dyDescent="0.3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9"/>
    </row>
    <row r="47" spans="1:15" x14ac:dyDescent="0.3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9"/>
    </row>
    <row r="48" spans="1:15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1:14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1:14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1:14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  <row r="61" spans="1:14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1:14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1:14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1:14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1:14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1:14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1:14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1:14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1:14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1:14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1:14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4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  <row r="73" spans="1:14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1:14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</row>
    <row r="75" spans="1:14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1:14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</row>
  </sheetData>
  <mergeCells count="7">
    <mergeCell ref="A10:B10"/>
    <mergeCell ref="A1:L1"/>
    <mergeCell ref="A2:L2"/>
    <mergeCell ref="A3:B3"/>
    <mergeCell ref="C3:F3"/>
    <mergeCell ref="G3:K3"/>
    <mergeCell ref="L3:L4"/>
  </mergeCells>
  <dataValidations count="1">
    <dataValidation allowBlank="1" showInputMessage="1" showErrorMessage="1" promptTitle="Insert Form Name" prompt="e.g. &quot;Contractor Financial Disclosure Form&quot;" sqref="L5:L9" xr:uid="{44853FEC-E26D-47A0-8F0D-53988F87C84B}"/>
  </dataValidations>
  <pageMargins left="0.7" right="0.7" top="0.75" bottom="0.75" header="0.3" footer="0.3"/>
  <pageSetup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N70"/>
  <sheetViews>
    <sheetView zoomScale="93" zoomScaleNormal="93" workbookViewId="0">
      <pane ySplit="4" topLeftCell="A5" activePane="bottomLeft" state="frozen"/>
      <selection activeCell="B1" sqref="B1"/>
      <selection pane="bottomLeft" activeCell="H14" sqref="H14:N21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2.88671875" bestFit="1" customWidth="1"/>
    <col min="12" max="12" width="16.6640625" bestFit="1" customWidth="1"/>
    <col min="13" max="13" width="10.33203125" customWidth="1"/>
    <col min="14" max="14" width="15.44140625" customWidth="1"/>
  </cols>
  <sheetData>
    <row r="1" spans="1:14" x14ac:dyDescent="0.3">
      <c r="A1" s="180" t="s">
        <v>10</v>
      </c>
      <c r="B1" s="180"/>
      <c r="C1" s="180"/>
      <c r="D1" s="180"/>
      <c r="E1" s="180"/>
      <c r="F1" s="180"/>
      <c r="G1" s="180"/>
      <c r="H1" s="180"/>
      <c r="I1" s="190"/>
      <c r="J1" s="190"/>
      <c r="K1" s="190"/>
      <c r="L1" s="190"/>
      <c r="M1" s="45"/>
      <c r="N1" s="47"/>
    </row>
    <row r="2" spans="1:14" x14ac:dyDescent="0.3">
      <c r="A2" s="193" t="s">
        <v>276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45"/>
      <c r="N2" s="47"/>
    </row>
    <row r="3" spans="1:14" s="1" customFormat="1" ht="16.2" customHeight="1" x14ac:dyDescent="0.3">
      <c r="A3" s="180" t="s">
        <v>11</v>
      </c>
      <c r="B3" s="180"/>
      <c r="C3" s="180" t="s">
        <v>12</v>
      </c>
      <c r="D3" s="180"/>
      <c r="E3" s="180"/>
      <c r="F3" s="180"/>
      <c r="G3" s="180" t="s">
        <v>13</v>
      </c>
      <c r="H3" s="180"/>
      <c r="I3" s="180"/>
      <c r="J3" s="180"/>
      <c r="K3" s="180"/>
      <c r="L3" s="181" t="s">
        <v>14</v>
      </c>
      <c r="M3" s="68"/>
      <c r="N3" s="47"/>
    </row>
    <row r="4" spans="1:14" ht="110.4" x14ac:dyDescent="0.3">
      <c r="A4" s="106" t="s">
        <v>15</v>
      </c>
      <c r="B4" s="96" t="s">
        <v>16</v>
      </c>
      <c r="C4" s="96" t="s">
        <v>17</v>
      </c>
      <c r="D4" s="96" t="s">
        <v>18</v>
      </c>
      <c r="E4" s="96" t="s">
        <v>19</v>
      </c>
      <c r="F4" s="96" t="s">
        <v>20</v>
      </c>
      <c r="G4" s="96" t="s">
        <v>21</v>
      </c>
      <c r="H4" s="96" t="s">
        <v>22</v>
      </c>
      <c r="I4" s="96" t="s">
        <v>23</v>
      </c>
      <c r="J4" s="96" t="s">
        <v>24</v>
      </c>
      <c r="K4" s="96" t="s">
        <v>46</v>
      </c>
      <c r="L4" s="182"/>
      <c r="M4" s="68" t="s">
        <v>51</v>
      </c>
      <c r="N4" s="47"/>
    </row>
    <row r="5" spans="1:14" x14ac:dyDescent="0.3">
      <c r="A5" s="106" t="s">
        <v>27</v>
      </c>
      <c r="B5" s="96"/>
      <c r="C5" s="96"/>
      <c r="D5" s="96"/>
      <c r="E5" s="96"/>
      <c r="F5" s="96"/>
      <c r="G5" s="96"/>
      <c r="H5" s="96"/>
      <c r="I5" s="96"/>
      <c r="J5" s="96"/>
      <c r="K5" s="61"/>
      <c r="L5" s="107"/>
      <c r="M5" s="68"/>
      <c r="N5" s="47"/>
    </row>
    <row r="6" spans="1:14" ht="15.6" x14ac:dyDescent="0.3">
      <c r="A6" s="104"/>
      <c r="B6" s="96"/>
      <c r="C6" s="96"/>
      <c r="D6" s="96"/>
      <c r="E6" s="96"/>
      <c r="F6" s="96"/>
      <c r="G6" s="96"/>
      <c r="H6" s="96"/>
      <c r="I6" s="96"/>
      <c r="J6" s="96"/>
      <c r="K6" s="61"/>
      <c r="L6" s="107"/>
      <c r="M6" s="68"/>
      <c r="N6" s="47"/>
    </row>
    <row r="7" spans="1:14" ht="69" x14ac:dyDescent="0.3">
      <c r="A7" s="129" t="s">
        <v>130</v>
      </c>
      <c r="B7" s="65" t="s">
        <v>52</v>
      </c>
      <c r="C7" s="66">
        <v>1</v>
      </c>
      <c r="D7" s="66">
        <v>0</v>
      </c>
      <c r="E7" s="66">
        <v>0</v>
      </c>
      <c r="F7" s="67">
        <f>(C7*'Labor Costs'!$F$9)+(D7*('Labor Costs'!$D$7))+(E7*'Labor Costs'!$F$10)</f>
        <v>115</v>
      </c>
      <c r="G7" s="96">
        <v>5</v>
      </c>
      <c r="H7" s="96">
        <v>1</v>
      </c>
      <c r="I7" s="96">
        <f t="shared" ref="I7:I19" si="0">G7*H7</f>
        <v>5</v>
      </c>
      <c r="J7" s="67">
        <f t="shared" ref="J7:J19" si="1">(C7+D7+E7)*I7</f>
        <v>5</v>
      </c>
      <c r="K7" s="61">
        <f t="shared" ref="K7:K18" si="2">F7*I7</f>
        <v>575</v>
      </c>
      <c r="L7" s="68" t="s">
        <v>53</v>
      </c>
      <c r="M7" s="68">
        <v>0</v>
      </c>
      <c r="N7" s="47"/>
    </row>
    <row r="8" spans="1:14" ht="55.2" x14ac:dyDescent="0.3">
      <c r="A8" s="129" t="s">
        <v>130</v>
      </c>
      <c r="B8" s="65" t="s">
        <v>148</v>
      </c>
      <c r="C8" s="66">
        <v>1</v>
      </c>
      <c r="D8" s="66">
        <v>0</v>
      </c>
      <c r="E8" s="66">
        <v>0</v>
      </c>
      <c r="F8" s="67">
        <f>(C8*'Labor Costs'!$F$9)+(D8*('Labor Costs'!$D$7))+(E8*'Labor Costs'!$F$10)</f>
        <v>115</v>
      </c>
      <c r="G8" s="96">
        <v>4</v>
      </c>
      <c r="H8" s="96">
        <v>1</v>
      </c>
      <c r="I8" s="96">
        <f t="shared" si="0"/>
        <v>4</v>
      </c>
      <c r="J8" s="67">
        <v>9</v>
      </c>
      <c r="K8" s="61">
        <f t="shared" si="2"/>
        <v>460</v>
      </c>
      <c r="L8" s="68" t="s">
        <v>149</v>
      </c>
      <c r="M8" s="68">
        <v>0</v>
      </c>
      <c r="N8" s="47"/>
    </row>
    <row r="9" spans="1:14" ht="96.6" x14ac:dyDescent="0.3">
      <c r="A9" s="129" t="s">
        <v>131</v>
      </c>
      <c r="B9" s="65" t="s">
        <v>54</v>
      </c>
      <c r="C9" s="66">
        <v>1</v>
      </c>
      <c r="D9" s="66">
        <v>0</v>
      </c>
      <c r="E9" s="66">
        <v>0</v>
      </c>
      <c r="F9" s="67">
        <f>(C9*'Labor Costs'!$F$9)+(D9*('Labor Costs'!$D$7))+(E9*'Labor Costs'!$F$10)</f>
        <v>115</v>
      </c>
      <c r="G9" s="96">
        <v>4</v>
      </c>
      <c r="H9" s="96">
        <v>1</v>
      </c>
      <c r="I9" s="96">
        <f t="shared" si="0"/>
        <v>4</v>
      </c>
      <c r="J9" s="67">
        <f t="shared" si="1"/>
        <v>4</v>
      </c>
      <c r="K9" s="61">
        <f t="shared" si="2"/>
        <v>460</v>
      </c>
      <c r="L9" s="68" t="s">
        <v>55</v>
      </c>
      <c r="M9" s="68">
        <v>0</v>
      </c>
      <c r="N9" s="47"/>
    </row>
    <row r="10" spans="1:14" ht="41.4" x14ac:dyDescent="0.3">
      <c r="A10" s="129" t="s">
        <v>134</v>
      </c>
      <c r="B10" s="65" t="s">
        <v>250</v>
      </c>
      <c r="C10" s="66">
        <v>0.5</v>
      </c>
      <c r="D10" s="66">
        <v>0</v>
      </c>
      <c r="E10" s="66">
        <v>0</v>
      </c>
      <c r="F10" s="67">
        <f>(C10*'Labor Costs'!$F$9)+(D10*('Labor Costs'!$D$7))+(E10*'Labor Costs'!$F$10)</f>
        <v>57.5</v>
      </c>
      <c r="G10" s="96">
        <v>35</v>
      </c>
      <c r="H10" s="96">
        <v>12</v>
      </c>
      <c r="I10" s="96">
        <f t="shared" si="0"/>
        <v>420</v>
      </c>
      <c r="J10" s="67">
        <f t="shared" si="1"/>
        <v>210</v>
      </c>
      <c r="K10" s="61">
        <f t="shared" si="2"/>
        <v>24150</v>
      </c>
      <c r="L10" s="108" t="s">
        <v>262</v>
      </c>
      <c r="M10" s="68">
        <v>0</v>
      </c>
      <c r="N10" s="47"/>
    </row>
    <row r="11" spans="1:14" ht="41.4" x14ac:dyDescent="0.3">
      <c r="A11" s="129" t="s">
        <v>134</v>
      </c>
      <c r="B11" s="65" t="s">
        <v>251</v>
      </c>
      <c r="C11" s="66">
        <v>0.5</v>
      </c>
      <c r="D11" s="66">
        <v>0</v>
      </c>
      <c r="E11" s="66">
        <v>0</v>
      </c>
      <c r="F11" s="67">
        <f>(C11*'Labor Costs'!$F$9)+(D11*('Labor Costs'!$D$7))+(E11*'Labor Costs'!$F$10)</f>
        <v>57.5</v>
      </c>
      <c r="G11" s="96">
        <v>35</v>
      </c>
      <c r="H11" s="96">
        <v>12</v>
      </c>
      <c r="I11" s="96">
        <f t="shared" ref="I11" si="3">G11*H11</f>
        <v>420</v>
      </c>
      <c r="J11" s="67">
        <f t="shared" ref="J11" si="4">(C11+D11+E11)*I11</f>
        <v>210</v>
      </c>
      <c r="K11" s="61">
        <f t="shared" ref="K11" si="5">F11*I11</f>
        <v>24150</v>
      </c>
      <c r="L11" s="108" t="s">
        <v>263</v>
      </c>
      <c r="M11" s="68">
        <v>0</v>
      </c>
      <c r="N11" s="47"/>
    </row>
    <row r="12" spans="1:14" ht="82.8" x14ac:dyDescent="0.3">
      <c r="A12" s="129" t="s">
        <v>213</v>
      </c>
      <c r="B12" s="65" t="s">
        <v>58</v>
      </c>
      <c r="C12" s="66">
        <v>1</v>
      </c>
      <c r="D12" s="66">
        <v>0</v>
      </c>
      <c r="E12" s="66">
        <v>0</v>
      </c>
      <c r="F12" s="67">
        <f>(C12*'Labor Costs'!$F$9)+(D12*('Labor Costs'!$D$7))+(E12*'Labor Costs'!$F$10)</f>
        <v>115</v>
      </c>
      <c r="G12" s="96">
        <v>35</v>
      </c>
      <c r="H12" s="96">
        <v>12</v>
      </c>
      <c r="I12" s="96">
        <f t="shared" si="0"/>
        <v>420</v>
      </c>
      <c r="J12" s="67">
        <f t="shared" si="1"/>
        <v>420</v>
      </c>
      <c r="K12" s="61">
        <f t="shared" si="2"/>
        <v>48300</v>
      </c>
      <c r="L12" s="108" t="s">
        <v>219</v>
      </c>
      <c r="M12" s="68">
        <v>0</v>
      </c>
      <c r="N12" s="47"/>
    </row>
    <row r="13" spans="1:14" ht="41.4" x14ac:dyDescent="0.3">
      <c r="A13" s="130" t="s">
        <v>135</v>
      </c>
      <c r="B13" s="65" t="s">
        <v>48</v>
      </c>
      <c r="C13" s="66">
        <v>8</v>
      </c>
      <c r="D13" s="66">
        <v>0</v>
      </c>
      <c r="E13" s="66">
        <v>0</v>
      </c>
      <c r="F13" s="67">
        <f>(C13*'Labor Costs'!$F$9)+(D13*('Labor Costs'!$D$7))+(E13*'Labor Costs'!$F$10)</f>
        <v>920</v>
      </c>
      <c r="G13" s="96">
        <v>35</v>
      </c>
      <c r="H13" s="96">
        <v>1</v>
      </c>
      <c r="I13" s="96">
        <f t="shared" si="0"/>
        <v>35</v>
      </c>
      <c r="J13" s="67">
        <f t="shared" si="1"/>
        <v>280</v>
      </c>
      <c r="K13" s="61">
        <f t="shared" si="2"/>
        <v>32200</v>
      </c>
      <c r="L13" s="68" t="s">
        <v>37</v>
      </c>
      <c r="M13" s="68">
        <v>0</v>
      </c>
      <c r="N13" s="47"/>
    </row>
    <row r="14" spans="1:14" ht="193.2" x14ac:dyDescent="0.3">
      <c r="A14" s="130" t="s">
        <v>135</v>
      </c>
      <c r="B14" s="65" t="s">
        <v>49</v>
      </c>
      <c r="C14" s="66">
        <v>4</v>
      </c>
      <c r="D14" s="66">
        <v>0</v>
      </c>
      <c r="E14" s="66">
        <v>0</v>
      </c>
      <c r="F14" s="67">
        <f>(C14*'Labor Costs'!$F$9)+(D14*('Labor Costs'!$D$7))+(E14*'Labor Costs'!$F$10)</f>
        <v>460</v>
      </c>
      <c r="G14" s="96">
        <v>35</v>
      </c>
      <c r="H14" s="291">
        <v>12</v>
      </c>
      <c r="I14" s="291">
        <f t="shared" si="0"/>
        <v>420</v>
      </c>
      <c r="J14" s="298">
        <f t="shared" si="1"/>
        <v>1680</v>
      </c>
      <c r="K14" s="61">
        <f t="shared" si="2"/>
        <v>193200</v>
      </c>
      <c r="L14" s="254" t="s">
        <v>50</v>
      </c>
      <c r="M14" s="254">
        <v>0</v>
      </c>
      <c r="N14" s="264"/>
    </row>
    <row r="15" spans="1:14" ht="69" x14ac:dyDescent="0.3">
      <c r="A15" s="130" t="s">
        <v>137</v>
      </c>
      <c r="B15" s="65" t="s">
        <v>40</v>
      </c>
      <c r="C15" s="66">
        <v>0.05</v>
      </c>
      <c r="D15" s="66">
        <v>0</v>
      </c>
      <c r="E15" s="66">
        <v>0</v>
      </c>
      <c r="F15" s="67">
        <f>(C15*'Labor Costs'!$F$9)+(D15*('Labor Costs'!$D$7))+(E15*'Labor Costs'!$F$10)</f>
        <v>5.75</v>
      </c>
      <c r="G15" s="96">
        <v>35</v>
      </c>
      <c r="H15" s="291">
        <v>12</v>
      </c>
      <c r="I15" s="291">
        <f>G15*H15</f>
        <v>420</v>
      </c>
      <c r="J15" s="298">
        <f>(C15+D15+E15)*I15</f>
        <v>21</v>
      </c>
      <c r="K15" s="61">
        <f>F15*I15</f>
        <v>2415</v>
      </c>
      <c r="L15" s="254" t="s">
        <v>150</v>
      </c>
      <c r="M15" s="254">
        <v>0</v>
      </c>
      <c r="N15" s="264"/>
    </row>
    <row r="16" spans="1:14" ht="55.2" x14ac:dyDescent="0.3">
      <c r="A16" s="130" t="s">
        <v>146</v>
      </c>
      <c r="B16" s="65" t="s">
        <v>38</v>
      </c>
      <c r="C16" s="66">
        <v>0.5</v>
      </c>
      <c r="D16" s="66">
        <v>0</v>
      </c>
      <c r="E16" s="66">
        <v>0</v>
      </c>
      <c r="F16" s="67">
        <f>(C16*'Labor Costs'!$F$9)+(D16*('Labor Costs'!$D$7))+(E16*'Labor Costs'!$F$10)</f>
        <v>57.5</v>
      </c>
      <c r="G16" s="96">
        <v>35</v>
      </c>
      <c r="H16" s="291">
        <v>12</v>
      </c>
      <c r="I16" s="291">
        <f t="shared" ref="I16" si="6">G16*H16</f>
        <v>420</v>
      </c>
      <c r="J16" s="298">
        <f t="shared" ref="J16" si="7">(C16+D16+E16)*I16</f>
        <v>210</v>
      </c>
      <c r="K16" s="61">
        <f t="shared" ref="K16" si="8">F16*I16</f>
        <v>24150</v>
      </c>
      <c r="L16" s="254" t="s">
        <v>128</v>
      </c>
      <c r="M16" s="254">
        <v>0</v>
      </c>
      <c r="N16" s="264"/>
    </row>
    <row r="17" spans="1:14" x14ac:dyDescent="0.3">
      <c r="A17" s="64"/>
      <c r="B17" s="65"/>
      <c r="C17" s="66"/>
      <c r="D17" s="66"/>
      <c r="E17" s="66"/>
      <c r="F17" s="67"/>
      <c r="G17" s="96"/>
      <c r="H17" s="291"/>
      <c r="I17" s="291"/>
      <c r="J17" s="298"/>
      <c r="K17" s="61"/>
      <c r="L17" s="254"/>
      <c r="M17" s="254"/>
      <c r="N17" s="264"/>
    </row>
    <row r="18" spans="1:14" ht="124.2" x14ac:dyDescent="0.3">
      <c r="A18" s="129" t="s">
        <v>151</v>
      </c>
      <c r="B18" s="65" t="s">
        <v>45</v>
      </c>
      <c r="C18" s="66">
        <v>0</v>
      </c>
      <c r="D18" s="66">
        <v>0</v>
      </c>
      <c r="E18" s="66">
        <v>12</v>
      </c>
      <c r="F18" s="67">
        <f>(C18*'Labor Costs'!$F$9)+(D18*('Labor Costs'!$D$7))+(E18*'Labor Costs'!$F$10)</f>
        <v>3450</v>
      </c>
      <c r="G18" s="96">
        <v>35</v>
      </c>
      <c r="H18" s="291">
        <v>1</v>
      </c>
      <c r="I18" s="291">
        <f t="shared" si="0"/>
        <v>35</v>
      </c>
      <c r="J18" s="298">
        <f t="shared" si="1"/>
        <v>420</v>
      </c>
      <c r="K18" s="61">
        <f t="shared" si="2"/>
        <v>120750</v>
      </c>
      <c r="L18" s="254" t="s">
        <v>214</v>
      </c>
      <c r="M18" s="299">
        <v>120750</v>
      </c>
      <c r="N18" s="264"/>
    </row>
    <row r="19" spans="1:14" ht="124.2" x14ac:dyDescent="0.3">
      <c r="A19" s="65" t="s">
        <v>152</v>
      </c>
      <c r="B19" s="65" t="s">
        <v>99</v>
      </c>
      <c r="C19" s="66">
        <v>0.5</v>
      </c>
      <c r="D19" s="66">
        <v>0</v>
      </c>
      <c r="E19" s="66">
        <v>0</v>
      </c>
      <c r="F19" s="67">
        <f>(C19*'Labor Costs'!$F$9)+(D19*('Labor Costs'!$D$7))+(E19*'Labor Costs'!$F$10)</f>
        <v>57.5</v>
      </c>
      <c r="G19" s="96">
        <v>40</v>
      </c>
      <c r="H19" s="291">
        <v>12</v>
      </c>
      <c r="I19" s="291">
        <f t="shared" si="0"/>
        <v>480</v>
      </c>
      <c r="J19" s="298">
        <f t="shared" si="1"/>
        <v>240</v>
      </c>
      <c r="K19" s="62">
        <v>0</v>
      </c>
      <c r="L19" s="254" t="s">
        <v>211</v>
      </c>
      <c r="M19" s="254">
        <v>0</v>
      </c>
      <c r="N19" s="264"/>
    </row>
    <row r="20" spans="1:14" x14ac:dyDescent="0.3">
      <c r="A20" s="45"/>
      <c r="B20" s="105"/>
      <c r="C20" s="106"/>
      <c r="D20" s="33"/>
      <c r="E20" s="33"/>
      <c r="F20" s="69"/>
      <c r="G20" s="106"/>
      <c r="H20" s="292"/>
      <c r="I20" s="292"/>
      <c r="J20" s="300"/>
      <c r="K20" s="63"/>
      <c r="L20" s="254"/>
      <c r="M20" s="292"/>
      <c r="N20" s="264"/>
    </row>
    <row r="21" spans="1:14" x14ac:dyDescent="0.3">
      <c r="A21" s="179" t="s">
        <v>5</v>
      </c>
      <c r="B21" s="179"/>
      <c r="C21" s="106"/>
      <c r="D21" s="31"/>
      <c r="E21" s="31"/>
      <c r="F21" s="31"/>
      <c r="G21" s="31">
        <f>SUM(G7:G20)</f>
        <v>333</v>
      </c>
      <c r="H21" s="263"/>
      <c r="I21" s="263">
        <f>SUM(I7:I19)</f>
        <v>3083</v>
      </c>
      <c r="J21" s="63">
        <f>SUM(J7:J19)</f>
        <v>3709</v>
      </c>
      <c r="K21" s="63">
        <f>SUM(K7:K19)</f>
        <v>470810</v>
      </c>
      <c r="L21" s="259"/>
      <c r="M21" s="63">
        <f>SUM(M7:M20)</f>
        <v>120750</v>
      </c>
      <c r="N21" s="264"/>
    </row>
    <row r="22" spans="1:14" x14ac:dyDescent="0.3">
      <c r="A22" s="243"/>
      <c r="B22" s="243"/>
      <c r="C22" s="244"/>
      <c r="D22" s="245"/>
      <c r="E22" s="234"/>
      <c r="F22" s="225"/>
      <c r="G22" s="227"/>
      <c r="H22" s="227"/>
      <c r="I22" s="227" t="s">
        <v>279</v>
      </c>
      <c r="J22" s="227" t="s">
        <v>280</v>
      </c>
      <c r="K22" s="227" t="s">
        <v>281</v>
      </c>
      <c r="L22" s="225"/>
      <c r="M22" s="228" t="s">
        <v>282</v>
      </c>
      <c r="N22" s="235" t="s">
        <v>283</v>
      </c>
    </row>
    <row r="23" spans="1:14" x14ac:dyDescent="0.3">
      <c r="A23" s="243"/>
      <c r="B23" s="243"/>
      <c r="C23" s="244"/>
      <c r="D23" s="245"/>
      <c r="E23" s="234"/>
      <c r="F23" s="229" t="s">
        <v>277</v>
      </c>
      <c r="G23" s="230"/>
      <c r="H23" s="230"/>
      <c r="I23" s="231">
        <f>I18+I11+I10+I9+I8+I6+I7+I5+I12</f>
        <v>1308</v>
      </c>
      <c r="J23" s="231">
        <f t="shared" ref="J23:K23" si="9">J18+J11+J10+J9+J8+J6+J7+J5+J12</f>
        <v>1278</v>
      </c>
      <c r="K23" s="232">
        <f t="shared" si="9"/>
        <v>218845</v>
      </c>
      <c r="L23" s="233"/>
      <c r="M23" s="232">
        <f t="shared" ref="M23" si="10">M18+M11+M10+M9+M8+M6+M7+M5+M12</f>
        <v>120750</v>
      </c>
      <c r="N23" s="236">
        <f>M23/I$21</f>
        <v>39.166396367174826</v>
      </c>
    </row>
    <row r="24" spans="1:14" x14ac:dyDescent="0.3">
      <c r="A24" s="243"/>
      <c r="B24" s="243"/>
      <c r="C24" s="244"/>
      <c r="D24" s="245"/>
      <c r="E24" s="234"/>
      <c r="F24" s="229" t="s">
        <v>278</v>
      </c>
      <c r="G24" s="230"/>
      <c r="H24" s="230"/>
      <c r="I24" s="231">
        <f>I19+I16+I15+I14+I13+I17</f>
        <v>1775</v>
      </c>
      <c r="J24" s="231">
        <f t="shared" ref="J24:K24" si="11">J19+J16+J15+J14+J13+J17</f>
        <v>2431</v>
      </c>
      <c r="K24" s="232">
        <f>K19+K16+K15+K14+K13+K17</f>
        <v>251965</v>
      </c>
      <c r="L24" s="233"/>
      <c r="M24" s="232">
        <f t="shared" ref="M24" si="12">M19+M16+M15+M14+M13+M17</f>
        <v>0</v>
      </c>
      <c r="N24" s="236">
        <f>M24/I$21</f>
        <v>0</v>
      </c>
    </row>
    <row r="25" spans="1:14" ht="15" thickBot="1" x14ac:dyDescent="0.35">
      <c r="A25" s="46"/>
      <c r="B25" s="47"/>
      <c r="C25" s="47"/>
      <c r="D25" s="47"/>
      <c r="E25" s="237"/>
      <c r="F25" s="238"/>
      <c r="G25" s="238"/>
      <c r="H25" s="238"/>
      <c r="I25" s="238"/>
      <c r="J25" s="238"/>
      <c r="K25" s="239" t="s">
        <v>284</v>
      </c>
      <c r="L25" s="240">
        <f>I21/G21</f>
        <v>9.2582582582582589</v>
      </c>
      <c r="M25" s="241"/>
      <c r="N25" s="242"/>
    </row>
    <row r="26" spans="1:14" x14ac:dyDescent="0.3">
      <c r="A26" s="46" t="s">
        <v>238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1:14" x14ac:dyDescent="0.3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 ht="15" thickBot="1" x14ac:dyDescent="0.35">
      <c r="A28" s="46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1:14" x14ac:dyDescent="0.3">
      <c r="A29" s="154" t="s">
        <v>232</v>
      </c>
      <c r="B29" s="155"/>
      <c r="C29" s="155"/>
      <c r="D29" s="156"/>
      <c r="E29" s="156"/>
      <c r="F29" s="157"/>
      <c r="G29" s="157"/>
      <c r="H29" s="47"/>
      <c r="I29" s="47"/>
      <c r="J29" s="47"/>
      <c r="K29" s="47"/>
      <c r="L29" s="47"/>
      <c r="M29" s="47"/>
      <c r="N29" s="47"/>
    </row>
    <row r="30" spans="1:14" ht="15" thickBot="1" x14ac:dyDescent="0.35">
      <c r="A30" s="158"/>
      <c r="B30" s="159"/>
      <c r="C30" s="159"/>
      <c r="D30" s="159"/>
      <c r="E30" s="159"/>
      <c r="F30" s="161"/>
      <c r="G30" s="160"/>
      <c r="H30" s="47"/>
      <c r="I30" s="47"/>
      <c r="J30" s="47"/>
      <c r="K30" s="47"/>
      <c r="L30" s="47"/>
      <c r="M30" s="47"/>
      <c r="N30" s="47"/>
    </row>
    <row r="31" spans="1:14" x14ac:dyDescent="0.3">
      <c r="A31" s="102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</row>
    <row r="32" spans="1:14" x14ac:dyDescent="0.3">
      <c r="A32" s="102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</row>
    <row r="33" spans="1:14" x14ac:dyDescent="0.3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</row>
    <row r="34" spans="1:14" x14ac:dyDescent="0.3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x14ac:dyDescent="0.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x14ac:dyDescent="0.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</row>
    <row r="38" spans="1:14" x14ac:dyDescent="0.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</row>
    <row r="39" spans="1:14" x14ac:dyDescent="0.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</row>
    <row r="40" spans="1:14" x14ac:dyDescent="0.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</row>
    <row r="41" spans="1:14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</row>
    <row r="42" spans="1:14" x14ac:dyDescent="0.3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 x14ac:dyDescent="0.3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4" spans="1:14" x14ac:dyDescent="0.3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spans="1:14" x14ac:dyDescent="0.3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</row>
    <row r="61" spans="14:14" ht="18" customHeight="1" x14ac:dyDescent="0.3"/>
    <row r="62" spans="14:14" s="2" customFormat="1" ht="15.6" x14ac:dyDescent="0.3">
      <c r="N62"/>
    </row>
    <row r="63" spans="14:14" ht="15.6" x14ac:dyDescent="0.3">
      <c r="N63" s="2"/>
    </row>
    <row r="69" spans="1:10" ht="24.6" x14ac:dyDescent="0.4">
      <c r="A69" s="3"/>
      <c r="B69" s="4"/>
      <c r="C69" s="4"/>
      <c r="D69" s="4"/>
      <c r="E69" s="4"/>
      <c r="F69" s="4"/>
      <c r="G69" s="4"/>
      <c r="H69" s="4"/>
      <c r="I69" s="4"/>
      <c r="J69" s="4"/>
    </row>
    <row r="70" spans="1:10" ht="24.6" x14ac:dyDescent="0.4">
      <c r="A70" s="4"/>
      <c r="B70" s="4"/>
      <c r="C70" s="4"/>
      <c r="D70" s="4"/>
      <c r="E70" s="4"/>
      <c r="F70" s="4"/>
      <c r="G70" s="4"/>
      <c r="H70" s="4"/>
      <c r="I70" s="4"/>
      <c r="J70" s="4"/>
    </row>
  </sheetData>
  <mergeCells count="7">
    <mergeCell ref="A21:B21"/>
    <mergeCell ref="A1:L1"/>
    <mergeCell ref="A2:L2"/>
    <mergeCell ref="A3:B3"/>
    <mergeCell ref="C3:F3"/>
    <mergeCell ref="G3:K3"/>
    <mergeCell ref="L3:L4"/>
  </mergeCells>
  <phoneticPr fontId="30" type="noConversion"/>
  <pageMargins left="0.7" right="0.7" top="0.75" bottom="0.75" header="0.3" footer="0.3"/>
  <pageSetup scale="5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N41"/>
  <sheetViews>
    <sheetView zoomScale="95" zoomScaleNormal="95" workbookViewId="0">
      <selection activeCell="P4" sqref="P4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3.109375" bestFit="1" customWidth="1"/>
    <col min="12" max="12" width="17.44140625" customWidth="1"/>
    <col min="13" max="13" width="10.33203125" customWidth="1"/>
    <col min="14" max="14" width="12.77734375" bestFit="1" customWidth="1"/>
  </cols>
  <sheetData>
    <row r="1" spans="1:14" x14ac:dyDescent="0.3">
      <c r="A1" s="180" t="s">
        <v>10</v>
      </c>
      <c r="B1" s="180"/>
      <c r="C1" s="180"/>
      <c r="D1" s="180"/>
      <c r="E1" s="180"/>
      <c r="F1" s="180"/>
      <c r="G1" s="180"/>
      <c r="H1" s="180"/>
      <c r="I1" s="190"/>
      <c r="J1" s="190"/>
      <c r="K1" s="190"/>
      <c r="L1" s="190"/>
      <c r="M1" s="45"/>
      <c r="N1" s="47"/>
    </row>
    <row r="2" spans="1:14" ht="29.1" customHeight="1" x14ac:dyDescent="0.3">
      <c r="A2" s="191" t="s">
        <v>203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45"/>
      <c r="N2" s="47"/>
    </row>
    <row r="3" spans="1:14" s="1" customFormat="1" ht="16.2" customHeight="1" x14ac:dyDescent="0.3">
      <c r="A3" s="180" t="s">
        <v>11</v>
      </c>
      <c r="B3" s="180"/>
      <c r="C3" s="180" t="s">
        <v>12</v>
      </c>
      <c r="D3" s="180"/>
      <c r="E3" s="180"/>
      <c r="F3" s="180"/>
      <c r="G3" s="180" t="s">
        <v>13</v>
      </c>
      <c r="H3" s="180"/>
      <c r="I3" s="180"/>
      <c r="J3" s="180"/>
      <c r="K3" s="180"/>
      <c r="L3" s="181" t="s">
        <v>14</v>
      </c>
      <c r="M3" s="68"/>
      <c r="N3" s="47"/>
    </row>
    <row r="4" spans="1:14" ht="110.4" x14ac:dyDescent="0.3">
      <c r="A4" s="106" t="s">
        <v>15</v>
      </c>
      <c r="B4" s="96" t="s">
        <v>16</v>
      </c>
      <c r="C4" s="96" t="s">
        <v>17</v>
      </c>
      <c r="D4" s="96" t="s">
        <v>18</v>
      </c>
      <c r="E4" s="96" t="s">
        <v>19</v>
      </c>
      <c r="F4" s="96" t="s">
        <v>20</v>
      </c>
      <c r="G4" s="96" t="s">
        <v>21</v>
      </c>
      <c r="H4" s="96" t="s">
        <v>22</v>
      </c>
      <c r="I4" s="96" t="s">
        <v>23</v>
      </c>
      <c r="J4" s="96" t="s">
        <v>24</v>
      </c>
      <c r="K4" s="96" t="s">
        <v>46</v>
      </c>
      <c r="L4" s="182"/>
      <c r="M4" s="68" t="s">
        <v>51</v>
      </c>
      <c r="N4" s="47"/>
    </row>
    <row r="5" spans="1:14" x14ac:dyDescent="0.3">
      <c r="A5" s="106" t="s">
        <v>27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107"/>
      <c r="M5" s="68"/>
      <c r="N5" s="47"/>
    </row>
    <row r="6" spans="1:14" ht="96.6" x14ac:dyDescent="0.3">
      <c r="A6" s="30" t="s">
        <v>157</v>
      </c>
      <c r="B6" s="131" t="s">
        <v>158</v>
      </c>
      <c r="C6" s="96">
        <v>1</v>
      </c>
      <c r="D6" s="96">
        <v>0</v>
      </c>
      <c r="E6" s="96">
        <v>0</v>
      </c>
      <c r="F6" s="96">
        <f>(C6*'Labor Costs'!$F$9)+(D6*('Labor Costs'!$D$7))+(E6*'Labor Costs'!$F$10)</f>
        <v>115</v>
      </c>
      <c r="G6" s="96">
        <v>1</v>
      </c>
      <c r="H6" s="96">
        <v>1</v>
      </c>
      <c r="I6" s="96">
        <f t="shared" ref="I6:I11" si="0">G6*H6</f>
        <v>1</v>
      </c>
      <c r="J6" s="96">
        <f t="shared" ref="J6:J11" si="1">(C6+D6+E6)*I6</f>
        <v>1</v>
      </c>
      <c r="K6" s="96">
        <f t="shared" ref="K6:K11" si="2">F6*I6</f>
        <v>115</v>
      </c>
      <c r="L6" s="70" t="s">
        <v>159</v>
      </c>
      <c r="M6" s="68">
        <v>0</v>
      </c>
      <c r="N6" s="47"/>
    </row>
    <row r="7" spans="1:14" ht="27.6" x14ac:dyDescent="0.3">
      <c r="A7" s="30" t="s">
        <v>153</v>
      </c>
      <c r="B7" s="65" t="s">
        <v>60</v>
      </c>
      <c r="C7" s="33">
        <v>10</v>
      </c>
      <c r="D7" s="33">
        <v>0</v>
      </c>
      <c r="E7" s="33">
        <v>0</v>
      </c>
      <c r="F7" s="44">
        <f>(C7*'Labor Costs'!$F$9)+(D7*('Labor Costs'!$D$7))+(E7*'Labor Costs'!$F$10)</f>
        <v>1150</v>
      </c>
      <c r="G7" s="44">
        <v>4</v>
      </c>
      <c r="H7" s="44">
        <v>4</v>
      </c>
      <c r="I7" s="50">
        <f t="shared" si="0"/>
        <v>16</v>
      </c>
      <c r="J7" s="44">
        <f t="shared" si="1"/>
        <v>160</v>
      </c>
      <c r="K7" s="44">
        <f t="shared" si="2"/>
        <v>18400</v>
      </c>
      <c r="L7" s="146" t="s">
        <v>264</v>
      </c>
      <c r="M7" s="68">
        <v>0</v>
      </c>
      <c r="N7" s="47"/>
    </row>
    <row r="8" spans="1:14" ht="27.6" x14ac:dyDescent="0.3">
      <c r="A8" s="30" t="s">
        <v>153</v>
      </c>
      <c r="B8" s="65" t="s">
        <v>61</v>
      </c>
      <c r="C8" s="33">
        <v>5</v>
      </c>
      <c r="D8" s="33">
        <v>0</v>
      </c>
      <c r="E8" s="33">
        <v>0</v>
      </c>
      <c r="F8" s="44">
        <f>(C8*'Labor Costs'!$F$9)+(D8*('Labor Costs'!$D$7))+(E8*'Labor Costs'!$F$10)</f>
        <v>575</v>
      </c>
      <c r="G8" s="44">
        <v>4</v>
      </c>
      <c r="H8" s="44">
        <v>4</v>
      </c>
      <c r="I8" s="50">
        <f t="shared" si="0"/>
        <v>16</v>
      </c>
      <c r="J8" s="44">
        <f t="shared" si="1"/>
        <v>80</v>
      </c>
      <c r="K8" s="44">
        <f t="shared" si="2"/>
        <v>9200</v>
      </c>
      <c r="L8" s="146" t="s">
        <v>265</v>
      </c>
      <c r="M8" s="68">
        <v>0</v>
      </c>
      <c r="N8" s="47"/>
    </row>
    <row r="9" spans="1:14" ht="27.6" x14ac:dyDescent="0.3">
      <c r="A9" s="30" t="s">
        <v>154</v>
      </c>
      <c r="B9" s="65" t="s">
        <v>62</v>
      </c>
      <c r="C9" s="33">
        <v>10</v>
      </c>
      <c r="D9" s="33">
        <v>0</v>
      </c>
      <c r="E9" s="33">
        <v>0</v>
      </c>
      <c r="F9" s="44">
        <f>(C9*'Labor Costs'!$F$9)+(D9*('Labor Costs'!$D$7))+(E9*'Labor Costs'!$F$10)</f>
        <v>1150</v>
      </c>
      <c r="G9" s="44">
        <v>4</v>
      </c>
      <c r="H9" s="44">
        <v>4</v>
      </c>
      <c r="I9" s="50">
        <f t="shared" si="0"/>
        <v>16</v>
      </c>
      <c r="J9" s="44">
        <f t="shared" si="1"/>
        <v>160</v>
      </c>
      <c r="K9" s="44">
        <f t="shared" si="2"/>
        <v>18400</v>
      </c>
      <c r="L9" s="146" t="s">
        <v>266</v>
      </c>
      <c r="M9" s="68">
        <v>0</v>
      </c>
      <c r="N9" s="47"/>
    </row>
    <row r="10" spans="1:14" ht="27.6" x14ac:dyDescent="0.3">
      <c r="A10" s="30" t="s">
        <v>155</v>
      </c>
      <c r="B10" s="65" t="s">
        <v>63</v>
      </c>
      <c r="C10" s="33">
        <v>15</v>
      </c>
      <c r="D10" s="33">
        <v>0</v>
      </c>
      <c r="E10" s="33">
        <v>24</v>
      </c>
      <c r="F10" s="44">
        <f>(C10*'Labor Costs'!$F$9)+(D10*('Labor Costs'!$D$7))+(E10*'Labor Costs'!$F$10)</f>
        <v>8625</v>
      </c>
      <c r="G10" s="44">
        <v>4</v>
      </c>
      <c r="H10" s="44">
        <v>4</v>
      </c>
      <c r="I10" s="50">
        <f t="shared" si="0"/>
        <v>16</v>
      </c>
      <c r="J10" s="44">
        <f t="shared" si="1"/>
        <v>624</v>
      </c>
      <c r="K10" s="44">
        <f t="shared" si="2"/>
        <v>138000</v>
      </c>
      <c r="L10" s="146" t="s">
        <v>267</v>
      </c>
      <c r="M10" s="68">
        <v>0</v>
      </c>
      <c r="N10" s="47"/>
    </row>
    <row r="11" spans="1:14" ht="27.6" x14ac:dyDescent="0.3">
      <c r="A11" s="30" t="s">
        <v>156</v>
      </c>
      <c r="B11" s="65" t="s">
        <v>64</v>
      </c>
      <c r="C11" s="33">
        <v>2</v>
      </c>
      <c r="D11" s="33">
        <v>0</v>
      </c>
      <c r="E11" s="33">
        <v>0</v>
      </c>
      <c r="F11" s="44">
        <f>(C11*'Labor Costs'!$F$9)+(D11*('Labor Costs'!$D$7))+(E11*'Labor Costs'!$F$10)</f>
        <v>230</v>
      </c>
      <c r="G11" s="44">
        <v>4</v>
      </c>
      <c r="H11" s="44">
        <v>4</v>
      </c>
      <c r="I11" s="50">
        <f t="shared" si="0"/>
        <v>16</v>
      </c>
      <c r="J11" s="44">
        <f t="shared" si="1"/>
        <v>32</v>
      </c>
      <c r="K11" s="44">
        <f t="shared" si="2"/>
        <v>3680</v>
      </c>
      <c r="L11" s="146" t="s">
        <v>268</v>
      </c>
      <c r="M11" s="68">
        <v>0</v>
      </c>
      <c r="N11" s="47"/>
    </row>
    <row r="12" spans="1:14" x14ac:dyDescent="0.3">
      <c r="A12" s="30"/>
      <c r="B12" s="65"/>
      <c r="C12" s="33"/>
      <c r="D12" s="33"/>
      <c r="E12" s="33"/>
      <c r="F12" s="44"/>
      <c r="G12" s="44"/>
      <c r="H12" s="44"/>
      <c r="I12" s="44"/>
      <c r="J12" s="44"/>
      <c r="K12" s="44"/>
      <c r="L12" s="70"/>
      <c r="M12" s="68"/>
      <c r="N12" s="47"/>
    </row>
    <row r="13" spans="1:14" x14ac:dyDescent="0.3">
      <c r="A13" s="30"/>
      <c r="B13" s="65"/>
      <c r="C13" s="33"/>
      <c r="D13" s="33"/>
      <c r="E13" s="33"/>
      <c r="F13" s="44"/>
      <c r="G13" s="44"/>
      <c r="H13" s="44"/>
      <c r="I13" s="44"/>
      <c r="J13" s="44"/>
      <c r="K13" s="44"/>
      <c r="L13" s="71"/>
      <c r="M13" s="68"/>
      <c r="N13" s="47"/>
    </row>
    <row r="14" spans="1:14" x14ac:dyDescent="0.3">
      <c r="A14" s="179" t="s">
        <v>5</v>
      </c>
      <c r="B14" s="179"/>
      <c r="C14" s="106"/>
      <c r="D14" s="31"/>
      <c r="E14" s="31"/>
      <c r="F14" s="31"/>
      <c r="G14" s="31">
        <f>SUM(G6:G13)</f>
        <v>21</v>
      </c>
      <c r="H14" s="31"/>
      <c r="I14" s="31">
        <f>SUM(I6:I13)</f>
        <v>81</v>
      </c>
      <c r="J14" s="31">
        <f>SUM(J6:J13)</f>
        <v>1057</v>
      </c>
      <c r="K14" s="31">
        <f>SUM(K6:K13)</f>
        <v>187795</v>
      </c>
      <c r="L14" s="45"/>
      <c r="M14" s="106">
        <f>SUM(M6:M13)</f>
        <v>0</v>
      </c>
      <c r="N14" s="47"/>
    </row>
    <row r="15" spans="1:14" x14ac:dyDescent="0.3">
      <c r="A15" s="243"/>
      <c r="B15" s="243"/>
      <c r="C15" s="244"/>
      <c r="D15" s="245"/>
      <c r="E15" s="234"/>
      <c r="F15" s="225"/>
      <c r="G15" s="227"/>
      <c r="H15" s="227"/>
      <c r="I15" s="227" t="s">
        <v>279</v>
      </c>
      <c r="J15" s="227" t="s">
        <v>280</v>
      </c>
      <c r="K15" s="227" t="s">
        <v>281</v>
      </c>
      <c r="L15" s="225"/>
      <c r="M15" s="228" t="s">
        <v>282</v>
      </c>
      <c r="N15" s="235" t="s">
        <v>283</v>
      </c>
    </row>
    <row r="16" spans="1:14" x14ac:dyDescent="0.3">
      <c r="A16" s="243"/>
      <c r="B16" s="243"/>
      <c r="C16" s="244"/>
      <c r="D16" s="245"/>
      <c r="E16" s="234"/>
      <c r="F16" s="229" t="s">
        <v>277</v>
      </c>
      <c r="G16" s="230"/>
      <c r="H16" s="230"/>
      <c r="I16" s="231">
        <f>I11+I10+I9+I8+I7+I6</f>
        <v>81</v>
      </c>
      <c r="J16" s="231">
        <f t="shared" ref="J16:M16" si="3">J11+J10+J9+J8+J7+J6</f>
        <v>1057</v>
      </c>
      <c r="K16" s="232">
        <f t="shared" si="3"/>
        <v>187795</v>
      </c>
      <c r="L16" s="233"/>
      <c r="M16" s="232">
        <f t="shared" si="3"/>
        <v>0</v>
      </c>
      <c r="N16" s="236">
        <f>M16/I$14</f>
        <v>0</v>
      </c>
    </row>
    <row r="17" spans="1:14" x14ac:dyDescent="0.3">
      <c r="A17" s="243"/>
      <c r="B17" s="243"/>
      <c r="C17" s="244"/>
      <c r="D17" s="245"/>
      <c r="E17" s="234"/>
      <c r="F17" s="229" t="s">
        <v>278</v>
      </c>
      <c r="G17" s="230"/>
      <c r="H17" s="230"/>
      <c r="I17" s="231"/>
      <c r="J17" s="231"/>
      <c r="K17" s="232"/>
      <c r="L17" s="233"/>
      <c r="M17" s="232"/>
      <c r="N17" s="236"/>
    </row>
    <row r="18" spans="1:14" ht="15" thickBot="1" x14ac:dyDescent="0.35">
      <c r="A18" s="243"/>
      <c r="B18" s="243"/>
      <c r="C18" s="244"/>
      <c r="D18" s="245"/>
      <c r="E18" s="237"/>
      <c r="F18" s="238"/>
      <c r="G18" s="238"/>
      <c r="H18" s="238"/>
      <c r="I18" s="238"/>
      <c r="J18" s="238"/>
      <c r="K18" s="239" t="s">
        <v>284</v>
      </c>
      <c r="L18" s="240">
        <f>I14/G14</f>
        <v>3.8571428571428572</v>
      </c>
      <c r="M18" s="241"/>
      <c r="N18" s="242"/>
    </row>
    <row r="19" spans="1:14" x14ac:dyDescent="0.3">
      <c r="A19" s="243"/>
      <c r="B19" s="243"/>
      <c r="C19" s="244"/>
      <c r="D19" s="245"/>
      <c r="E19" s="245"/>
      <c r="F19" s="245"/>
      <c r="G19" s="245"/>
      <c r="H19" s="245"/>
      <c r="I19" s="245"/>
      <c r="J19" s="245"/>
      <c r="K19" s="245"/>
      <c r="L19" s="246"/>
      <c r="M19" s="244"/>
      <c r="N19" s="47"/>
    </row>
    <row r="20" spans="1:14" ht="16.8" customHeight="1" x14ac:dyDescent="0.3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  <row r="21" spans="1:14" x14ac:dyDescent="0.3">
      <c r="A21" s="46" t="s">
        <v>65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3">
      <c r="A22" s="4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4" x14ac:dyDescent="0.3">
      <c r="A23" s="46" t="s">
        <v>104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x14ac:dyDescent="0.3">
      <c r="A24" s="47" t="s">
        <v>235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4" x14ac:dyDescent="0.3">
      <c r="L25" s="47"/>
      <c r="M25" s="47"/>
      <c r="N25" s="47"/>
    </row>
    <row r="26" spans="1:14" x14ac:dyDescent="0.3">
      <c r="A26" t="s">
        <v>222</v>
      </c>
      <c r="L26" s="47"/>
      <c r="M26" s="47"/>
      <c r="N26" s="47"/>
    </row>
    <row r="27" spans="1:14" x14ac:dyDescent="0.3">
      <c r="A27" s="46" t="s">
        <v>226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 x14ac:dyDescent="0.3">
      <c r="A28" s="46" t="s">
        <v>227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1:14" x14ac:dyDescent="0.3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14" x14ac:dyDescent="0.3">
      <c r="A30" s="29" t="s">
        <v>223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</row>
    <row r="31" spans="1:14" ht="15.6" x14ac:dyDescent="0.3">
      <c r="A31" s="149"/>
      <c r="B31" s="150"/>
      <c r="C31" s="152"/>
      <c r="D31" s="152"/>
      <c r="E31" s="152"/>
      <c r="F31" s="152"/>
      <c r="G31" s="152"/>
      <c r="H31" s="152"/>
      <c r="I31" s="152"/>
      <c r="J31" s="100"/>
      <c r="K31" s="100"/>
      <c r="L31" s="2"/>
      <c r="M31" s="2"/>
      <c r="N31" s="47"/>
    </row>
    <row r="32" spans="1:14" x14ac:dyDescent="0.3">
      <c r="A32" s="149" t="s">
        <v>221</v>
      </c>
      <c r="B32" s="150"/>
      <c r="C32" s="152"/>
      <c r="D32" s="152"/>
      <c r="E32" s="152"/>
      <c r="F32" s="152"/>
      <c r="G32" s="152"/>
      <c r="H32" s="152"/>
      <c r="I32" s="152"/>
      <c r="J32" s="100"/>
      <c r="K32" s="100"/>
      <c r="N32" s="47"/>
    </row>
    <row r="33" spans="1:14" x14ac:dyDescent="0.3">
      <c r="A33" s="149"/>
      <c r="B33" s="149"/>
      <c r="C33" s="153"/>
      <c r="D33" s="153"/>
      <c r="E33" s="153"/>
      <c r="F33" s="153"/>
      <c r="G33" s="153"/>
      <c r="H33" s="153"/>
      <c r="I33" s="153"/>
      <c r="J33" s="47"/>
      <c r="K33" s="47"/>
      <c r="N33" s="47"/>
    </row>
    <row r="34" spans="1:14" x14ac:dyDescent="0.3">
      <c r="A34" s="153"/>
      <c r="B34" s="153"/>
      <c r="C34" s="153"/>
      <c r="D34" s="153"/>
      <c r="E34" s="153"/>
      <c r="F34" s="153"/>
      <c r="G34" s="153"/>
      <c r="H34" s="153"/>
      <c r="I34" s="153"/>
      <c r="J34" s="47"/>
      <c r="K34" s="47"/>
      <c r="N34" s="47"/>
    </row>
    <row r="35" spans="1:14" ht="15" thickBot="1" x14ac:dyDescent="0.35">
      <c r="A35" s="153"/>
      <c r="B35" s="153"/>
      <c r="C35" s="153"/>
      <c r="D35" s="153"/>
      <c r="E35" s="153"/>
      <c r="F35" s="153"/>
      <c r="G35" s="153"/>
      <c r="H35" s="153"/>
      <c r="I35" s="153"/>
      <c r="J35" s="47"/>
      <c r="K35" s="47"/>
      <c r="N35" s="47"/>
    </row>
    <row r="36" spans="1:14" x14ac:dyDescent="0.3">
      <c r="A36" s="154" t="s">
        <v>233</v>
      </c>
      <c r="B36" s="155"/>
      <c r="C36" s="155"/>
      <c r="D36" s="156"/>
      <c r="E36" s="156"/>
      <c r="F36" s="156"/>
      <c r="G36" s="157"/>
      <c r="H36" s="47"/>
      <c r="I36" s="47"/>
      <c r="J36" s="47"/>
      <c r="K36" s="47"/>
      <c r="N36" s="47"/>
    </row>
    <row r="37" spans="1:14" ht="15" thickBot="1" x14ac:dyDescent="0.35">
      <c r="A37" s="158"/>
      <c r="B37" s="159"/>
      <c r="C37" s="159"/>
      <c r="D37" s="159"/>
      <c r="E37" s="159"/>
      <c r="F37" s="159"/>
      <c r="G37" s="160"/>
      <c r="H37" s="97"/>
      <c r="I37" s="97"/>
      <c r="J37" s="97"/>
      <c r="K37" s="97"/>
      <c r="N37" s="47"/>
    </row>
    <row r="38" spans="1:14" x14ac:dyDescent="0.3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N38" s="47"/>
    </row>
    <row r="39" spans="1:14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N39" s="47"/>
    </row>
    <row r="40" spans="1:14" ht="18" customHeight="1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N40" s="47"/>
    </row>
    <row r="41" spans="1:14" s="2" customFormat="1" ht="15.6" x14ac:dyDescent="0.3">
      <c r="A41"/>
      <c r="B41"/>
      <c r="C41"/>
      <c r="D41"/>
      <c r="E41"/>
      <c r="F41"/>
      <c r="G41"/>
      <c r="H41"/>
      <c r="I41"/>
      <c r="J41"/>
      <c r="K41"/>
      <c r="L41"/>
      <c r="M41"/>
    </row>
  </sheetData>
  <mergeCells count="7">
    <mergeCell ref="A14:B14"/>
    <mergeCell ref="A1:L1"/>
    <mergeCell ref="A2:L2"/>
    <mergeCell ref="A3:B3"/>
    <mergeCell ref="C3:F3"/>
    <mergeCell ref="G3:K3"/>
    <mergeCell ref="L3:L4"/>
  </mergeCells>
  <phoneticPr fontId="30" type="noConversion"/>
  <dataValidations count="1">
    <dataValidation allowBlank="1" showInputMessage="1" showErrorMessage="1" promptTitle="Insert Form Name" prompt="e.g. &quot;Contractor Financial Disclosure Form&quot;" sqref="L13" xr:uid="{C982D5A3-7305-451D-ACF0-2405BEA04DED}"/>
  </dataValidations>
  <pageMargins left="0.7" right="0.7" top="0.75" bottom="0.75" header="0.3" footer="0.3"/>
  <pageSetup scale="6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N57"/>
  <sheetViews>
    <sheetView topLeftCell="C1" zoomScale="85" zoomScaleNormal="85" workbookViewId="0">
      <pane ySplit="4" topLeftCell="A5" activePane="bottomLeft" state="frozen"/>
      <selection pane="bottomLeft" activeCell="I5" sqref="I5:N16"/>
    </sheetView>
  </sheetViews>
  <sheetFormatPr defaultRowHeight="14.4" x14ac:dyDescent="0.3"/>
  <cols>
    <col min="1" max="1" width="19.44140625" customWidth="1"/>
    <col min="2" max="2" width="29.88671875" bestFit="1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2.6640625" bestFit="1" customWidth="1"/>
    <col min="12" max="12" width="18.44140625" bestFit="1" customWidth="1"/>
    <col min="13" max="13" width="16.109375" customWidth="1"/>
    <col min="14" max="14" width="13.5546875" bestFit="1" customWidth="1"/>
  </cols>
  <sheetData>
    <row r="1" spans="1:14" x14ac:dyDescent="0.3">
      <c r="A1" s="197" t="s">
        <v>10</v>
      </c>
      <c r="B1" s="197"/>
      <c r="C1" s="197"/>
      <c r="D1" s="197"/>
      <c r="E1" s="197"/>
      <c r="F1" s="197"/>
      <c r="G1" s="197"/>
      <c r="H1" s="197"/>
      <c r="I1" s="198"/>
      <c r="J1" s="198"/>
      <c r="K1" s="198"/>
      <c r="L1" s="198"/>
      <c r="M1" s="74"/>
    </row>
    <row r="2" spans="1:14" x14ac:dyDescent="0.3">
      <c r="A2" s="199" t="s">
        <v>239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74"/>
    </row>
    <row r="3" spans="1:14" s="1" customFormat="1" ht="16.2" customHeight="1" x14ac:dyDescent="0.3">
      <c r="A3" s="197" t="s">
        <v>11</v>
      </c>
      <c r="B3" s="197"/>
      <c r="C3" s="197" t="s">
        <v>12</v>
      </c>
      <c r="D3" s="197"/>
      <c r="E3" s="197"/>
      <c r="F3" s="197"/>
      <c r="G3" s="197" t="s">
        <v>13</v>
      </c>
      <c r="H3" s="197"/>
      <c r="I3" s="197"/>
      <c r="J3" s="197"/>
      <c r="K3" s="197"/>
      <c r="L3" s="201" t="s">
        <v>14</v>
      </c>
      <c r="M3" s="72"/>
    </row>
    <row r="4" spans="1:14" ht="82.8" x14ac:dyDescent="0.3">
      <c r="A4" s="109" t="s">
        <v>15</v>
      </c>
      <c r="B4" s="75" t="s">
        <v>16</v>
      </c>
      <c r="C4" s="75" t="s">
        <v>17</v>
      </c>
      <c r="D4" s="75" t="s">
        <v>18</v>
      </c>
      <c r="E4" s="75" t="s">
        <v>19</v>
      </c>
      <c r="F4" s="75" t="s">
        <v>20</v>
      </c>
      <c r="G4" s="75" t="s">
        <v>21</v>
      </c>
      <c r="H4" s="75" t="s">
        <v>22</v>
      </c>
      <c r="I4" s="75" t="s">
        <v>23</v>
      </c>
      <c r="J4" s="75" t="s">
        <v>24</v>
      </c>
      <c r="K4" s="75" t="s">
        <v>46</v>
      </c>
      <c r="L4" s="202"/>
      <c r="M4" s="72" t="s">
        <v>51</v>
      </c>
    </row>
    <row r="5" spans="1:14" ht="57.6" x14ac:dyDescent="0.3">
      <c r="A5" s="123" t="s">
        <v>180</v>
      </c>
      <c r="B5" s="80" t="s">
        <v>52</v>
      </c>
      <c r="C5" s="75">
        <v>1</v>
      </c>
      <c r="D5" s="75">
        <v>0</v>
      </c>
      <c r="E5" s="75">
        <v>0</v>
      </c>
      <c r="F5" s="75">
        <f>(C5*'Labor Costs'!$F$9)+(D5*('Labor Costs'!$D$7))+(E5*'Labor Costs'!$F$10)</f>
        <v>115</v>
      </c>
      <c r="G5" s="75">
        <v>5</v>
      </c>
      <c r="H5" s="75">
        <v>1</v>
      </c>
      <c r="I5" s="301">
        <f t="shared" ref="I5:I13" si="0">G5*H5</f>
        <v>5</v>
      </c>
      <c r="J5" s="301">
        <f t="shared" ref="J5:J13" si="1">(C5+D5+E5)*I5</f>
        <v>5</v>
      </c>
      <c r="K5" s="301">
        <f t="shared" ref="K5:K13" si="2">F5*I5</f>
        <v>575</v>
      </c>
      <c r="L5" s="302" t="s">
        <v>53</v>
      </c>
      <c r="M5" s="303">
        <v>0</v>
      </c>
      <c r="N5" s="286"/>
    </row>
    <row r="6" spans="1:14" ht="86.4" x14ac:dyDescent="0.3">
      <c r="A6" s="123" t="s">
        <v>181</v>
      </c>
      <c r="B6" s="144" t="s">
        <v>66</v>
      </c>
      <c r="C6" s="75">
        <v>1</v>
      </c>
      <c r="D6" s="75">
        <v>0</v>
      </c>
      <c r="E6" s="75">
        <v>0</v>
      </c>
      <c r="F6" s="75">
        <f>(C6*'Labor Costs'!$F$9)+(D6*('Labor Costs'!$D$7))+(E6*'Labor Costs'!$F$10)</f>
        <v>115</v>
      </c>
      <c r="G6" s="75">
        <v>5</v>
      </c>
      <c r="H6" s="75">
        <v>1</v>
      </c>
      <c r="I6" s="301">
        <f t="shared" si="0"/>
        <v>5</v>
      </c>
      <c r="J6" s="301">
        <f t="shared" si="1"/>
        <v>5</v>
      </c>
      <c r="K6" s="301">
        <f t="shared" si="2"/>
        <v>575</v>
      </c>
      <c r="L6" s="302" t="s">
        <v>55</v>
      </c>
      <c r="M6" s="303">
        <v>0</v>
      </c>
      <c r="N6" s="286"/>
    </row>
    <row r="7" spans="1:14" ht="57.6" x14ac:dyDescent="0.3">
      <c r="A7" s="123" t="s">
        <v>181</v>
      </c>
      <c r="B7" s="144" t="s">
        <v>187</v>
      </c>
      <c r="C7" s="75">
        <v>2</v>
      </c>
      <c r="D7" s="75">
        <v>0</v>
      </c>
      <c r="E7" s="75">
        <v>0</v>
      </c>
      <c r="F7" s="75">
        <f>(C7*'Labor Costs'!$F$9)+(D7*('Labor Costs'!$D$7))+(E7*'Labor Costs'!$F$10)</f>
        <v>230</v>
      </c>
      <c r="G7" s="75">
        <v>5</v>
      </c>
      <c r="H7" s="75">
        <v>1</v>
      </c>
      <c r="I7" s="301">
        <f t="shared" si="0"/>
        <v>5</v>
      </c>
      <c r="J7" s="301">
        <v>90</v>
      </c>
      <c r="K7" s="301">
        <f t="shared" si="2"/>
        <v>1150</v>
      </c>
      <c r="L7" s="302" t="s">
        <v>204</v>
      </c>
      <c r="M7" s="303">
        <v>0</v>
      </c>
      <c r="N7" s="286"/>
    </row>
    <row r="8" spans="1:14" ht="28.8" x14ac:dyDescent="0.3">
      <c r="A8" s="123" t="s">
        <v>218</v>
      </c>
      <c r="B8" s="110" t="s">
        <v>206</v>
      </c>
      <c r="C8" s="75">
        <v>1</v>
      </c>
      <c r="D8" s="75">
        <v>0</v>
      </c>
      <c r="E8" s="75">
        <v>0</v>
      </c>
      <c r="F8" s="75">
        <f>(C8*'Labor Costs'!$F$9)+(D8*('Labor Costs'!$D$7))+(E8*'Labor Costs'!$F$10)</f>
        <v>115</v>
      </c>
      <c r="G8" s="75">
        <v>109</v>
      </c>
      <c r="H8" s="75">
        <v>12</v>
      </c>
      <c r="I8" s="301">
        <f t="shared" si="0"/>
        <v>1308</v>
      </c>
      <c r="J8" s="301">
        <v>90</v>
      </c>
      <c r="K8" s="301">
        <f t="shared" si="2"/>
        <v>150420</v>
      </c>
      <c r="L8" s="302" t="s">
        <v>207</v>
      </c>
      <c r="M8" s="303">
        <v>0</v>
      </c>
      <c r="N8" s="286"/>
    </row>
    <row r="9" spans="1:14" ht="43.2" x14ac:dyDescent="0.3">
      <c r="A9" s="140" t="s">
        <v>205</v>
      </c>
      <c r="B9" s="144" t="s">
        <v>254</v>
      </c>
      <c r="C9" s="75">
        <v>1</v>
      </c>
      <c r="D9" s="75">
        <v>0</v>
      </c>
      <c r="E9" s="75">
        <v>0</v>
      </c>
      <c r="F9" s="75">
        <f>(C9*'Labor Costs'!$F$9)+(D9*('Labor Costs'!$D$7))+(E9*'Labor Costs'!$F$10)</f>
        <v>115</v>
      </c>
      <c r="G9" s="75">
        <v>109</v>
      </c>
      <c r="H9" s="75">
        <v>4</v>
      </c>
      <c r="I9" s="301">
        <f t="shared" ref="I9:I10" si="3">G9*H9</f>
        <v>436</v>
      </c>
      <c r="J9" s="301">
        <f t="shared" ref="J9:J10" si="4">(C9+D9+E9)*I9</f>
        <v>436</v>
      </c>
      <c r="K9" s="301">
        <f t="shared" ref="K9:K10" si="5">F9*I9</f>
        <v>50140</v>
      </c>
      <c r="L9" s="302" t="s">
        <v>261</v>
      </c>
      <c r="M9" s="303">
        <v>0</v>
      </c>
      <c r="N9" s="286"/>
    </row>
    <row r="10" spans="1:14" ht="28.8" x14ac:dyDescent="0.3">
      <c r="A10" s="140" t="s">
        <v>205</v>
      </c>
      <c r="B10" s="144" t="s">
        <v>253</v>
      </c>
      <c r="C10" s="75">
        <v>0.5</v>
      </c>
      <c r="D10" s="75">
        <v>0</v>
      </c>
      <c r="E10" s="75">
        <v>0</v>
      </c>
      <c r="F10" s="75">
        <f>(C10*'Labor Costs'!$F$9)+(D10*('Labor Costs'!$D$7))+(E10*'Labor Costs'!$F$10)</f>
        <v>57.5</v>
      </c>
      <c r="G10" s="75">
        <v>109</v>
      </c>
      <c r="H10" s="75">
        <v>12</v>
      </c>
      <c r="I10" s="301">
        <f t="shared" si="3"/>
        <v>1308</v>
      </c>
      <c r="J10" s="301">
        <f t="shared" si="4"/>
        <v>654</v>
      </c>
      <c r="K10" s="301">
        <f t="shared" si="5"/>
        <v>75210</v>
      </c>
      <c r="L10" s="302" t="s">
        <v>269</v>
      </c>
      <c r="M10" s="303">
        <v>0</v>
      </c>
      <c r="N10" s="286"/>
    </row>
    <row r="11" spans="1:14" ht="28.8" x14ac:dyDescent="0.3">
      <c r="A11" s="140" t="s">
        <v>205</v>
      </c>
      <c r="B11" s="144" t="s">
        <v>253</v>
      </c>
      <c r="C11" s="75">
        <v>0.5</v>
      </c>
      <c r="D11" s="75">
        <v>0</v>
      </c>
      <c r="E11" s="75">
        <v>0</v>
      </c>
      <c r="F11" s="75">
        <f>(C11*'Labor Costs'!$F$9)+(D11*('Labor Costs'!$D$7))+(E11*'Labor Costs'!$F$10)</f>
        <v>57.5</v>
      </c>
      <c r="G11" s="75">
        <v>109</v>
      </c>
      <c r="H11" s="75">
        <v>12</v>
      </c>
      <c r="I11" s="301">
        <f t="shared" si="0"/>
        <v>1308</v>
      </c>
      <c r="J11" s="301">
        <f t="shared" si="1"/>
        <v>654</v>
      </c>
      <c r="K11" s="301">
        <f t="shared" si="2"/>
        <v>75210</v>
      </c>
      <c r="L11" s="302" t="s">
        <v>270</v>
      </c>
      <c r="M11" s="303">
        <v>0</v>
      </c>
      <c r="N11" s="286"/>
    </row>
    <row r="12" spans="1:14" ht="43.2" x14ac:dyDescent="0.3">
      <c r="A12" s="140" t="s">
        <v>185</v>
      </c>
      <c r="B12" s="80" t="s">
        <v>48</v>
      </c>
      <c r="C12" s="75">
        <v>8</v>
      </c>
      <c r="D12" s="75">
        <v>0</v>
      </c>
      <c r="E12" s="75">
        <v>0</v>
      </c>
      <c r="F12" s="75">
        <f>(C12*'Labor Costs'!$F$9)+(D12*('Labor Costs'!$D$7))+(E12*'Labor Costs'!$F$10)</f>
        <v>920</v>
      </c>
      <c r="G12" s="75">
        <v>109</v>
      </c>
      <c r="H12" s="75">
        <v>1</v>
      </c>
      <c r="I12" s="301">
        <f t="shared" si="0"/>
        <v>109</v>
      </c>
      <c r="J12" s="301">
        <f t="shared" si="1"/>
        <v>872</v>
      </c>
      <c r="K12" s="301">
        <f t="shared" si="2"/>
        <v>100280</v>
      </c>
      <c r="L12" s="302" t="s">
        <v>37</v>
      </c>
      <c r="M12" s="303">
        <v>0</v>
      </c>
      <c r="N12" s="286"/>
    </row>
    <row r="13" spans="1:14" ht="129.6" x14ac:dyDescent="0.3">
      <c r="A13" s="123" t="s">
        <v>184</v>
      </c>
      <c r="B13" s="80" t="s">
        <v>186</v>
      </c>
      <c r="C13" s="75">
        <v>0</v>
      </c>
      <c r="D13" s="75">
        <v>0</v>
      </c>
      <c r="E13" s="75">
        <v>1</v>
      </c>
      <c r="F13" s="75">
        <f>(C13*'Labor Costs'!$F$9)+(D13*('Labor Costs'!$D$7))+(E13*'Labor Costs'!$F$10)</f>
        <v>287.5</v>
      </c>
      <c r="G13" s="75">
        <v>109</v>
      </c>
      <c r="H13" s="75">
        <v>12</v>
      </c>
      <c r="I13" s="301">
        <f t="shared" si="0"/>
        <v>1308</v>
      </c>
      <c r="J13" s="301">
        <f t="shared" si="1"/>
        <v>1308</v>
      </c>
      <c r="K13" s="304">
        <f>F13*I13</f>
        <v>376050</v>
      </c>
      <c r="L13" s="302" t="s">
        <v>163</v>
      </c>
      <c r="M13" s="305">
        <v>376050</v>
      </c>
      <c r="N13" s="286"/>
    </row>
    <row r="14" spans="1:14" ht="72" x14ac:dyDescent="0.3">
      <c r="A14" s="123" t="s">
        <v>182</v>
      </c>
      <c r="B14" s="80" t="s">
        <v>40</v>
      </c>
      <c r="C14" s="75">
        <v>0.05</v>
      </c>
      <c r="D14" s="75">
        <v>0</v>
      </c>
      <c r="E14" s="75">
        <v>0</v>
      </c>
      <c r="F14" s="75">
        <f>(C14*'Labor Costs'!$F$9)+(D14*('Labor Costs'!$D$7))+(E14*'Labor Costs'!$F$10)</f>
        <v>5.75</v>
      </c>
      <c r="G14" s="75">
        <v>109</v>
      </c>
      <c r="H14" s="75">
        <v>52</v>
      </c>
      <c r="I14" s="301">
        <f>G14*H14</f>
        <v>5668</v>
      </c>
      <c r="J14" s="301">
        <f>(C14+D14+E14)*I14</f>
        <v>283.40000000000003</v>
      </c>
      <c r="K14" s="301">
        <f>F14*I14</f>
        <v>32591</v>
      </c>
      <c r="L14" s="302" t="s">
        <v>41</v>
      </c>
      <c r="M14" s="303">
        <v>0</v>
      </c>
      <c r="N14" s="286"/>
    </row>
    <row r="15" spans="1:14" ht="110.4" x14ac:dyDescent="0.3">
      <c r="A15" s="123" t="s">
        <v>183</v>
      </c>
      <c r="B15" s="80" t="s">
        <v>45</v>
      </c>
      <c r="C15" s="75">
        <v>0</v>
      </c>
      <c r="D15" s="75">
        <v>0</v>
      </c>
      <c r="E15" s="75">
        <v>12</v>
      </c>
      <c r="F15" s="75">
        <f>(C15*'Labor Costs'!$F$9)+(D15*('Labor Costs'!$D$7))+(E15*'Labor Costs'!$F$10)</f>
        <v>3450</v>
      </c>
      <c r="G15" s="75">
        <v>109</v>
      </c>
      <c r="H15" s="75">
        <v>1</v>
      </c>
      <c r="I15" s="301">
        <f t="shared" ref="I15" si="6">G15*H15</f>
        <v>109</v>
      </c>
      <c r="J15" s="301">
        <f t="shared" ref="J15" si="7">(C15+D15+E15)*I15</f>
        <v>1308</v>
      </c>
      <c r="K15" s="306">
        <f t="shared" ref="K15" si="8">F15*I15</f>
        <v>376050</v>
      </c>
      <c r="L15" s="254" t="s">
        <v>214</v>
      </c>
      <c r="M15" s="307">
        <v>376050</v>
      </c>
      <c r="N15" s="286"/>
    </row>
    <row r="16" spans="1:14" x14ac:dyDescent="0.3">
      <c r="A16" s="80"/>
      <c r="B16" s="80"/>
      <c r="C16" s="27"/>
      <c r="D16" s="27"/>
      <c r="E16" s="27"/>
      <c r="F16" s="81"/>
      <c r="G16" s="26"/>
      <c r="H16" s="26"/>
      <c r="I16" s="308"/>
      <c r="J16" s="308"/>
      <c r="K16" s="308"/>
      <c r="L16" s="302"/>
      <c r="M16" s="303"/>
      <c r="N16" s="286"/>
    </row>
    <row r="17" spans="1:14" x14ac:dyDescent="0.3">
      <c r="A17" s="195" t="s">
        <v>5</v>
      </c>
      <c r="B17" s="196"/>
      <c r="C17" s="109"/>
      <c r="D17" s="26"/>
      <c r="E17" s="26"/>
      <c r="F17" s="26"/>
      <c r="G17" s="26">
        <f>SUM(G4:G16)</f>
        <v>887</v>
      </c>
      <c r="H17" s="26"/>
      <c r="I17" s="26">
        <f>SUM(I4:I16)</f>
        <v>11569</v>
      </c>
      <c r="J17" s="26">
        <f>SUM(J4:J16)</f>
        <v>5705.4</v>
      </c>
      <c r="K17" s="26">
        <f>SUM(K4:K16)</f>
        <v>1238251</v>
      </c>
      <c r="L17" s="73"/>
      <c r="M17" s="103">
        <f>SUM(M4:M16)</f>
        <v>752100</v>
      </c>
    </row>
    <row r="18" spans="1:14" x14ac:dyDescent="0.3">
      <c r="A18" s="247"/>
      <c r="B18" s="247"/>
      <c r="C18" s="248"/>
      <c r="D18" s="249"/>
      <c r="E18" s="234"/>
      <c r="F18" s="225"/>
      <c r="G18" s="227"/>
      <c r="H18" s="227"/>
      <c r="I18" s="227" t="s">
        <v>279</v>
      </c>
      <c r="J18" s="227" t="s">
        <v>280</v>
      </c>
      <c r="K18" s="227" t="s">
        <v>281</v>
      </c>
      <c r="L18" s="225"/>
      <c r="M18" s="228" t="s">
        <v>282</v>
      </c>
      <c r="N18" s="235" t="s">
        <v>283</v>
      </c>
    </row>
    <row r="19" spans="1:14" x14ac:dyDescent="0.3">
      <c r="A19" s="247"/>
      <c r="B19" s="247"/>
      <c r="C19" s="248"/>
      <c r="D19" s="249"/>
      <c r="E19" s="234"/>
      <c r="F19" s="229" t="s">
        <v>277</v>
      </c>
      <c r="G19" s="230"/>
      <c r="H19" s="230"/>
      <c r="I19" s="231">
        <f>I15+I11+I10+I9+I8+I7+I5+I6</f>
        <v>4484</v>
      </c>
      <c r="J19" s="231">
        <f t="shared" ref="J19:K19" si="9">J15+J11+J10+J9+J8+J7+J5+J6</f>
        <v>3242</v>
      </c>
      <c r="K19" s="232">
        <f t="shared" si="9"/>
        <v>729330</v>
      </c>
      <c r="L19" s="233"/>
      <c r="M19" s="232">
        <f>M15+M11+M10+M9+M8+M7+M5+M6</f>
        <v>376050</v>
      </c>
      <c r="N19" s="236">
        <f>M19/I$17</f>
        <v>32.504970178926442</v>
      </c>
    </row>
    <row r="20" spans="1:14" x14ac:dyDescent="0.3">
      <c r="A20" s="247"/>
      <c r="B20" s="247"/>
      <c r="C20" s="248"/>
      <c r="D20" s="249"/>
      <c r="E20" s="234"/>
      <c r="F20" s="229" t="s">
        <v>278</v>
      </c>
      <c r="G20" s="230"/>
      <c r="H20" s="230"/>
      <c r="I20" s="231">
        <f>I14+I13+I12</f>
        <v>7085</v>
      </c>
      <c r="J20" s="231">
        <f t="shared" ref="J20:K20" si="10">J14+J13+J12</f>
        <v>2463.4</v>
      </c>
      <c r="K20" s="232">
        <f t="shared" si="10"/>
        <v>508921</v>
      </c>
      <c r="L20" s="233"/>
      <c r="M20" s="232">
        <f>M14+M13+M12</f>
        <v>376050</v>
      </c>
      <c r="N20" s="236">
        <f>M20/I$17</f>
        <v>32.504970178926442</v>
      </c>
    </row>
    <row r="21" spans="1:14" ht="15" thickBot="1" x14ac:dyDescent="0.35">
      <c r="A21" s="247"/>
      <c r="B21" s="247"/>
      <c r="C21" s="248"/>
      <c r="D21" s="249"/>
      <c r="E21" s="237"/>
      <c r="F21" s="238"/>
      <c r="G21" s="238"/>
      <c r="H21" s="238"/>
      <c r="I21" s="238"/>
      <c r="J21" s="238"/>
      <c r="K21" s="239" t="s">
        <v>284</v>
      </c>
      <c r="L21" s="240">
        <f>I17/G17</f>
        <v>13.042841037204058</v>
      </c>
      <c r="M21" s="241"/>
      <c r="N21" s="242"/>
    </row>
    <row r="22" spans="1:14" x14ac:dyDescent="0.3">
      <c r="A22" s="247"/>
      <c r="B22" s="247"/>
      <c r="C22" s="248"/>
      <c r="D22" s="249"/>
      <c r="E22" s="249"/>
      <c r="F22" s="249"/>
      <c r="G22" s="249"/>
      <c r="H22" s="249"/>
      <c r="I22" s="249"/>
      <c r="J22" s="249"/>
      <c r="K22" s="249"/>
      <c r="L22" s="250"/>
      <c r="M22" s="251"/>
    </row>
    <row r="23" spans="1:14" ht="15.6" x14ac:dyDescent="0.3">
      <c r="A23" s="28"/>
      <c r="B23" s="60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5" spans="1:14" x14ac:dyDescent="0.3">
      <c r="A25" t="s">
        <v>222</v>
      </c>
    </row>
    <row r="26" spans="1:14" x14ac:dyDescent="0.3">
      <c r="A26" s="46" t="s">
        <v>226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4" x14ac:dyDescent="0.3">
      <c r="A27" s="46" t="s">
        <v>227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4" x14ac:dyDescent="0.3">
      <c r="A28" s="46"/>
      <c r="B28" s="47"/>
      <c r="C28" s="47"/>
      <c r="D28" s="47"/>
      <c r="E28" s="47"/>
      <c r="F28" s="47"/>
      <c r="G28" s="47"/>
      <c r="H28" s="47"/>
      <c r="I28" s="47"/>
      <c r="J28" s="47"/>
      <c r="K28" s="47"/>
    </row>
    <row r="29" spans="1:14" x14ac:dyDescent="0.3">
      <c r="A29" s="29" t="s">
        <v>223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4" x14ac:dyDescent="0.3">
      <c r="A30" s="149"/>
      <c r="B30" s="150"/>
      <c r="C30" s="152"/>
      <c r="D30" s="152"/>
      <c r="E30" s="152"/>
      <c r="F30" s="152"/>
      <c r="G30" s="152"/>
      <c r="H30" s="152"/>
      <c r="I30" s="152"/>
      <c r="J30" s="100"/>
      <c r="K30" s="100"/>
    </row>
    <row r="31" spans="1:14" x14ac:dyDescent="0.3">
      <c r="A31" s="149" t="s">
        <v>221</v>
      </c>
      <c r="B31" s="150"/>
      <c r="C31" s="152"/>
      <c r="D31" s="152"/>
      <c r="E31" s="152"/>
      <c r="F31" s="152"/>
      <c r="G31" s="152"/>
      <c r="H31" s="152"/>
      <c r="I31" s="152"/>
      <c r="J31" s="100"/>
      <c r="K31" s="100"/>
    </row>
    <row r="32" spans="1:14" x14ac:dyDescent="0.3">
      <c r="A32" s="149" t="s">
        <v>224</v>
      </c>
      <c r="B32" s="149"/>
      <c r="C32" s="153"/>
      <c r="D32" s="153"/>
      <c r="E32" s="153"/>
      <c r="F32" s="153"/>
      <c r="G32" s="153"/>
      <c r="H32" s="153"/>
      <c r="I32" s="153"/>
      <c r="J32" s="47"/>
      <c r="K32" s="47"/>
    </row>
    <row r="33" spans="1:11" x14ac:dyDescent="0.3">
      <c r="A33" s="153" t="s">
        <v>225</v>
      </c>
      <c r="B33" s="153"/>
      <c r="C33" s="153"/>
      <c r="D33" s="153"/>
      <c r="E33" s="153"/>
      <c r="F33" s="153"/>
      <c r="G33" s="153"/>
      <c r="H33" s="153"/>
      <c r="I33" s="153"/>
      <c r="J33" s="47"/>
      <c r="K33" s="47"/>
    </row>
    <row r="34" spans="1:11" ht="15" thickBot="1" x14ac:dyDescent="0.35">
      <c r="A34" s="153"/>
      <c r="B34" s="153"/>
      <c r="C34" s="153"/>
      <c r="D34" s="153"/>
      <c r="E34" s="153"/>
      <c r="F34" s="153"/>
      <c r="G34" s="153"/>
      <c r="H34" s="153"/>
      <c r="I34" s="153"/>
      <c r="J34" s="47"/>
      <c r="K34" s="47"/>
    </row>
    <row r="35" spans="1:11" x14ac:dyDescent="0.3">
      <c r="A35" s="154" t="s">
        <v>252</v>
      </c>
      <c r="B35" s="155"/>
      <c r="C35" s="155"/>
      <c r="D35" s="156"/>
      <c r="E35" s="156"/>
      <c r="F35" s="157"/>
      <c r="G35" s="47"/>
      <c r="H35" s="47"/>
      <c r="I35" s="47"/>
      <c r="J35" s="47"/>
      <c r="K35" s="47"/>
    </row>
    <row r="36" spans="1:11" ht="15" thickBot="1" x14ac:dyDescent="0.35">
      <c r="A36" s="158"/>
      <c r="B36" s="159"/>
      <c r="C36" s="159"/>
      <c r="D36" s="159"/>
      <c r="E36" s="159"/>
      <c r="F36" s="160"/>
      <c r="G36" s="97"/>
      <c r="H36" s="97"/>
      <c r="I36" s="97"/>
      <c r="J36" s="97"/>
      <c r="K36" s="97"/>
    </row>
    <row r="37" spans="1:11" x14ac:dyDescent="0.3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</row>
    <row r="38" spans="1:11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9" spans="1:13" ht="18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s="2" customFormat="1" ht="15.6" x14ac:dyDescent="0.3">
      <c r="A50"/>
      <c r="B50"/>
      <c r="C50"/>
      <c r="D50"/>
      <c r="E50"/>
      <c r="F50"/>
      <c r="G50"/>
      <c r="H50"/>
      <c r="I50"/>
      <c r="J50"/>
      <c r="K50"/>
      <c r="L50"/>
      <c r="M50"/>
    </row>
    <row r="56" spans="1:13" ht="24.6" x14ac:dyDescent="0.4">
      <c r="A56" s="3"/>
      <c r="B56" s="4"/>
      <c r="C56" s="4"/>
      <c r="D56" s="4"/>
      <c r="E56" s="4"/>
      <c r="F56" s="4"/>
      <c r="G56" s="4"/>
      <c r="H56" s="4"/>
      <c r="I56" s="4"/>
      <c r="J56" s="4"/>
    </row>
    <row r="57" spans="1:13" ht="24.6" x14ac:dyDescent="0.4">
      <c r="A57" s="4"/>
      <c r="B57" s="4"/>
      <c r="C57" s="4"/>
      <c r="D57" s="4"/>
      <c r="E57" s="4"/>
      <c r="F57" s="4"/>
      <c r="G57" s="4"/>
      <c r="H57" s="4"/>
      <c r="I57" s="4"/>
      <c r="J57" s="4"/>
    </row>
  </sheetData>
  <mergeCells count="7">
    <mergeCell ref="A17:B17"/>
    <mergeCell ref="A1:L1"/>
    <mergeCell ref="A2:L2"/>
    <mergeCell ref="A3:B3"/>
    <mergeCell ref="C3:F3"/>
    <mergeCell ref="G3:K3"/>
    <mergeCell ref="L3:L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N56"/>
  <sheetViews>
    <sheetView zoomScale="85" zoomScaleNormal="85" workbookViewId="0">
      <selection activeCell="P25" sqref="P25"/>
    </sheetView>
  </sheetViews>
  <sheetFormatPr defaultRowHeight="14.4" x14ac:dyDescent="0.3"/>
  <cols>
    <col min="1" max="1" width="19.44140625" customWidth="1"/>
    <col min="2" max="2" width="26.6640625" customWidth="1"/>
    <col min="3" max="3" width="10.6640625" customWidth="1"/>
    <col min="4" max="4" width="10.109375" customWidth="1"/>
    <col min="5" max="5" width="10.6640625" customWidth="1"/>
    <col min="6" max="6" width="9.88671875" customWidth="1"/>
    <col min="7" max="7" width="13.109375" customWidth="1"/>
    <col min="8" max="10" width="11.44140625" customWidth="1"/>
    <col min="11" max="11" width="11.44140625" bestFit="1" customWidth="1"/>
    <col min="12" max="12" width="17.6640625" bestFit="1" customWidth="1"/>
    <col min="13" max="13" width="10.33203125" customWidth="1"/>
    <col min="14" max="14" width="12.44140625" bestFit="1" customWidth="1"/>
  </cols>
  <sheetData>
    <row r="1" spans="1:14" x14ac:dyDescent="0.3">
      <c r="A1" s="197" t="s">
        <v>10</v>
      </c>
      <c r="B1" s="197"/>
      <c r="C1" s="197"/>
      <c r="D1" s="197"/>
      <c r="E1" s="197"/>
      <c r="F1" s="197"/>
      <c r="G1" s="197"/>
      <c r="H1" s="197"/>
      <c r="I1" s="198"/>
      <c r="J1" s="198"/>
      <c r="K1" s="198"/>
      <c r="L1" s="198"/>
      <c r="M1" s="74"/>
    </row>
    <row r="2" spans="1:14" x14ac:dyDescent="0.3">
      <c r="A2" s="199" t="s">
        <v>248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83"/>
    </row>
    <row r="3" spans="1:14" s="1" customFormat="1" ht="16.2" customHeight="1" x14ac:dyDescent="0.3">
      <c r="A3" s="197" t="s">
        <v>11</v>
      </c>
      <c r="B3" s="197"/>
      <c r="C3" s="197" t="s">
        <v>12</v>
      </c>
      <c r="D3" s="197"/>
      <c r="E3" s="197"/>
      <c r="F3" s="197"/>
      <c r="G3" s="197" t="s">
        <v>13</v>
      </c>
      <c r="H3" s="197"/>
      <c r="I3" s="197"/>
      <c r="J3" s="197"/>
      <c r="K3" s="197"/>
      <c r="L3" s="201" t="s">
        <v>14</v>
      </c>
      <c r="M3" s="72"/>
    </row>
    <row r="4" spans="1:14" ht="110.4" x14ac:dyDescent="0.3">
      <c r="A4" s="111" t="s">
        <v>15</v>
      </c>
      <c r="B4" s="84" t="s">
        <v>16</v>
      </c>
      <c r="C4" s="84" t="s">
        <v>17</v>
      </c>
      <c r="D4" s="84" t="s">
        <v>18</v>
      </c>
      <c r="E4" s="84" t="s">
        <v>19</v>
      </c>
      <c r="F4" s="84" t="s">
        <v>20</v>
      </c>
      <c r="G4" s="84" t="s">
        <v>21</v>
      </c>
      <c r="H4" s="84" t="s">
        <v>22</v>
      </c>
      <c r="I4" s="84" t="s">
        <v>23</v>
      </c>
      <c r="J4" s="84" t="s">
        <v>24</v>
      </c>
      <c r="K4" s="84" t="s">
        <v>46</v>
      </c>
      <c r="L4" s="202"/>
      <c r="M4" s="72" t="s">
        <v>51</v>
      </c>
    </row>
    <row r="5" spans="1:14" ht="43.2" x14ac:dyDescent="0.3">
      <c r="A5" s="141" t="s">
        <v>67</v>
      </c>
      <c r="B5" s="80" t="s">
        <v>68</v>
      </c>
      <c r="C5" s="86">
        <v>0</v>
      </c>
      <c r="D5" s="86">
        <v>0</v>
      </c>
      <c r="E5" s="86">
        <v>0</v>
      </c>
      <c r="F5" s="75">
        <f>(C5*'Labor Costs'!$F$9)+(D5*('Labor Costs'!$D$7))+(E5*'Labor Costs'!$F$10)</f>
        <v>0</v>
      </c>
      <c r="G5" s="75">
        <v>1</v>
      </c>
      <c r="H5" s="75">
        <v>1</v>
      </c>
      <c r="I5" s="109">
        <f t="shared" ref="I5:I6" si="0">G5*H5</f>
        <v>1</v>
      </c>
      <c r="J5" s="75">
        <f t="shared" ref="J5:J6" si="1">(C5+D5+E5)*I5</f>
        <v>0</v>
      </c>
      <c r="K5" s="75">
        <f t="shared" ref="K5:K6" si="2">F5*I5</f>
        <v>0</v>
      </c>
      <c r="L5" s="92" t="s">
        <v>69</v>
      </c>
      <c r="M5" s="82">
        <v>0</v>
      </c>
    </row>
    <row r="6" spans="1:14" ht="41.4" x14ac:dyDescent="0.3">
      <c r="A6" s="142" t="s">
        <v>70</v>
      </c>
      <c r="B6" s="77" t="s">
        <v>71</v>
      </c>
      <c r="C6" s="78">
        <v>0</v>
      </c>
      <c r="D6" s="78">
        <v>0</v>
      </c>
      <c r="E6" s="78">
        <v>0</v>
      </c>
      <c r="F6" s="79">
        <f>(C6*'Labor Costs'!$F$9)+(D6*('Labor Costs'!$D$7))+(E6*'Labor Costs'!$F$10)</f>
        <v>0</v>
      </c>
      <c r="G6" s="79">
        <v>1</v>
      </c>
      <c r="H6" s="79">
        <v>1</v>
      </c>
      <c r="I6" s="79">
        <f t="shared" si="0"/>
        <v>1</v>
      </c>
      <c r="J6" s="79">
        <f t="shared" si="1"/>
        <v>0</v>
      </c>
      <c r="K6" s="79">
        <f t="shared" si="2"/>
        <v>0</v>
      </c>
      <c r="L6" s="92" t="s">
        <v>69</v>
      </c>
      <c r="M6" s="88">
        <v>0</v>
      </c>
    </row>
    <row r="7" spans="1:14" ht="14.4" customHeight="1" x14ac:dyDescent="0.3">
      <c r="A7" s="203" t="s">
        <v>5</v>
      </c>
      <c r="B7" s="203"/>
      <c r="C7" s="109"/>
      <c r="D7" s="26"/>
      <c r="E7" s="26"/>
      <c r="F7" s="26"/>
      <c r="G7" s="26">
        <f>SUM(G5:G6)</f>
        <v>2</v>
      </c>
      <c r="H7" s="26"/>
      <c r="I7" s="26">
        <f>SUM(I5:I6)</f>
        <v>2</v>
      </c>
      <c r="J7" s="26">
        <f>SUM(J5:J5)</f>
        <v>0</v>
      </c>
      <c r="K7" s="26">
        <f>SUM(K5:K6)</f>
        <v>0</v>
      </c>
      <c r="L7" s="76"/>
      <c r="M7" s="79">
        <f>SUM(M5:M6)</f>
        <v>0</v>
      </c>
    </row>
    <row r="8" spans="1:14" ht="14.4" customHeight="1" x14ac:dyDescent="0.3">
      <c r="A8" s="247"/>
      <c r="B8" s="247"/>
      <c r="C8" s="248"/>
      <c r="D8" s="249"/>
      <c r="E8" s="234"/>
      <c r="F8" s="225"/>
      <c r="G8" s="227"/>
      <c r="H8" s="227"/>
      <c r="I8" s="227" t="s">
        <v>279</v>
      </c>
      <c r="J8" s="227" t="s">
        <v>280</v>
      </c>
      <c r="K8" s="227" t="s">
        <v>281</v>
      </c>
      <c r="L8" s="225"/>
      <c r="M8" s="228" t="s">
        <v>282</v>
      </c>
      <c r="N8" s="235" t="s">
        <v>283</v>
      </c>
    </row>
    <row r="9" spans="1:14" ht="14.4" customHeight="1" x14ac:dyDescent="0.3">
      <c r="A9" s="247"/>
      <c r="B9" s="247"/>
      <c r="C9" s="248"/>
      <c r="D9" s="249"/>
      <c r="E9" s="234"/>
      <c r="F9" s="229" t="s">
        <v>277</v>
      </c>
      <c r="G9" s="230"/>
      <c r="H9" s="230"/>
      <c r="I9" s="231">
        <f>I5+I6</f>
        <v>2</v>
      </c>
      <c r="J9" s="231">
        <f t="shared" ref="J9:M9" si="3">J5+J6</f>
        <v>0</v>
      </c>
      <c r="K9" s="232">
        <f t="shared" si="3"/>
        <v>0</v>
      </c>
      <c r="L9" s="233"/>
      <c r="M9" s="232">
        <f t="shared" si="3"/>
        <v>0</v>
      </c>
      <c r="N9" s="236">
        <f>M9/I$7</f>
        <v>0</v>
      </c>
    </row>
    <row r="10" spans="1:14" ht="14.4" customHeight="1" x14ac:dyDescent="0.3">
      <c r="A10" s="247"/>
      <c r="B10" s="247"/>
      <c r="C10" s="248"/>
      <c r="D10" s="249"/>
      <c r="E10" s="234"/>
      <c r="F10" s="229" t="s">
        <v>278</v>
      </c>
      <c r="G10" s="230"/>
      <c r="H10" s="230"/>
      <c r="I10" s="231"/>
      <c r="J10" s="231"/>
      <c r="K10" s="232"/>
      <c r="L10" s="233"/>
      <c r="M10" s="232"/>
      <c r="N10" s="236"/>
    </row>
    <row r="11" spans="1:14" ht="14.4" customHeight="1" thickBot="1" x14ac:dyDescent="0.35">
      <c r="A11" s="247"/>
      <c r="B11" s="247"/>
      <c r="C11" s="248"/>
      <c r="D11" s="249"/>
      <c r="E11" s="237"/>
      <c r="F11" s="238"/>
      <c r="G11" s="238"/>
      <c r="H11" s="238"/>
      <c r="I11" s="238"/>
      <c r="J11" s="238"/>
      <c r="K11" s="239" t="s">
        <v>284</v>
      </c>
      <c r="L11" s="240">
        <f>I7/G7</f>
        <v>1</v>
      </c>
      <c r="M11" s="241"/>
      <c r="N11" s="242"/>
    </row>
    <row r="12" spans="1:14" ht="15.6" x14ac:dyDescent="0.3">
      <c r="A12" s="28" t="s">
        <v>65</v>
      </c>
      <c r="B12" s="34"/>
    </row>
    <row r="13" spans="1:14" x14ac:dyDescent="0.3">
      <c r="A13" s="162" t="s">
        <v>188</v>
      </c>
      <c r="B13" s="91"/>
      <c r="C13" s="91"/>
      <c r="D13" s="91"/>
      <c r="E13" s="91"/>
      <c r="F13" s="91"/>
      <c r="G13" s="91"/>
      <c r="H13" s="91"/>
      <c r="I13" s="91"/>
      <c r="J13" s="91"/>
    </row>
    <row r="14" spans="1:14" x14ac:dyDescent="0.3">
      <c r="A14" s="162" t="s">
        <v>72</v>
      </c>
      <c r="B14" s="91"/>
      <c r="C14" s="91"/>
      <c r="D14" s="91"/>
      <c r="E14" s="91"/>
      <c r="F14" s="91"/>
      <c r="G14" s="91"/>
      <c r="H14" s="91"/>
      <c r="I14" s="91"/>
      <c r="J14" s="91"/>
    </row>
    <row r="15" spans="1:14" x14ac:dyDescent="0.3">
      <c r="A15" s="162" t="s">
        <v>234</v>
      </c>
      <c r="B15" s="91"/>
      <c r="C15" s="91"/>
      <c r="D15" s="91"/>
      <c r="E15" s="91"/>
      <c r="F15" s="91"/>
      <c r="G15" s="91"/>
      <c r="H15" s="91"/>
      <c r="I15" s="91"/>
      <c r="J15" s="91"/>
    </row>
    <row r="16" spans="1:14" x14ac:dyDescent="0.3">
      <c r="A16" s="35"/>
    </row>
    <row r="17" spans="1:13" x14ac:dyDescent="0.3">
      <c r="A17" t="s">
        <v>222</v>
      </c>
    </row>
    <row r="18" spans="1:13" ht="21" x14ac:dyDescent="0.4">
      <c r="A18" s="46" t="s">
        <v>226</v>
      </c>
      <c r="B18" s="47"/>
      <c r="C18" s="47"/>
      <c r="D18" s="47"/>
      <c r="E18" s="47"/>
      <c r="F18" s="47"/>
      <c r="G18" s="47"/>
      <c r="H18" s="47"/>
      <c r="I18" s="47"/>
      <c r="J18" s="47"/>
      <c r="K18" s="89"/>
      <c r="L18" s="89"/>
      <c r="M18" s="89"/>
    </row>
    <row r="19" spans="1:13" x14ac:dyDescent="0.3">
      <c r="A19" s="46" t="s">
        <v>227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3" x14ac:dyDescent="0.3">
      <c r="A20" s="46"/>
      <c r="B20" s="47"/>
      <c r="C20" s="47"/>
      <c r="D20" s="47"/>
      <c r="E20" s="47"/>
      <c r="F20" s="47"/>
      <c r="G20" s="47"/>
      <c r="H20" s="47"/>
      <c r="I20" s="47"/>
      <c r="J20" s="47"/>
    </row>
    <row r="21" spans="1:13" x14ac:dyDescent="0.3">
      <c r="A21" s="29" t="s">
        <v>223</v>
      </c>
      <c r="B21" s="47"/>
      <c r="C21" s="47"/>
      <c r="D21" s="47"/>
      <c r="E21" s="47"/>
      <c r="F21" s="47"/>
      <c r="G21" s="47"/>
      <c r="H21" s="47"/>
      <c r="I21" s="47"/>
      <c r="J21" s="47"/>
    </row>
    <row r="22" spans="1:13" x14ac:dyDescent="0.3">
      <c r="A22" s="149"/>
      <c r="B22" s="150"/>
      <c r="C22" s="152"/>
      <c r="D22" s="152"/>
      <c r="E22" s="152"/>
      <c r="F22" s="152"/>
      <c r="G22" s="152"/>
      <c r="H22" s="152"/>
      <c r="I22" s="152"/>
      <c r="J22" s="100"/>
      <c r="K22" s="90"/>
    </row>
    <row r="23" spans="1:13" x14ac:dyDescent="0.3">
      <c r="A23" s="149" t="s">
        <v>221</v>
      </c>
      <c r="B23" s="150"/>
      <c r="C23" s="152"/>
      <c r="D23" s="152"/>
      <c r="E23" s="152"/>
      <c r="F23" s="152"/>
      <c r="G23" s="152"/>
      <c r="H23" s="152"/>
      <c r="I23" s="152"/>
      <c r="J23" s="100"/>
    </row>
    <row r="24" spans="1:13" x14ac:dyDescent="0.3">
      <c r="A24" s="149" t="s">
        <v>224</v>
      </c>
      <c r="B24" s="149"/>
      <c r="C24" s="153"/>
      <c r="D24" s="153"/>
      <c r="E24" s="153"/>
      <c r="F24" s="153"/>
      <c r="G24" s="153"/>
      <c r="H24" s="153"/>
      <c r="I24" s="153"/>
      <c r="J24" s="47"/>
    </row>
    <row r="25" spans="1:13" x14ac:dyDescent="0.3">
      <c r="A25" s="153" t="s">
        <v>225</v>
      </c>
      <c r="B25" s="153"/>
      <c r="C25" s="153"/>
      <c r="D25" s="153"/>
      <c r="E25" s="153"/>
      <c r="F25" s="153"/>
      <c r="G25" s="153"/>
      <c r="H25" s="153"/>
      <c r="I25" s="153"/>
      <c r="J25" s="47"/>
    </row>
    <row r="26" spans="1:13" ht="15" thickBot="1" x14ac:dyDescent="0.35"/>
    <row r="27" spans="1:13" x14ac:dyDescent="0.3">
      <c r="A27" s="154" t="s">
        <v>249</v>
      </c>
      <c r="B27" s="155"/>
      <c r="C27" s="155"/>
      <c r="D27" s="156"/>
      <c r="E27" s="156"/>
      <c r="F27" s="157"/>
      <c r="G27" s="163"/>
      <c r="H27" s="163"/>
      <c r="I27" s="164"/>
    </row>
    <row r="28" spans="1:13" ht="15" thickBot="1" x14ac:dyDescent="0.35">
      <c r="A28" s="158"/>
      <c r="B28" s="159"/>
      <c r="C28" s="159"/>
      <c r="D28" s="159"/>
      <c r="E28" s="159"/>
      <c r="F28" s="167"/>
      <c r="G28" s="165"/>
      <c r="H28" s="165"/>
      <c r="I28" s="166"/>
    </row>
    <row r="29" spans="1:13" x14ac:dyDescent="0.3">
      <c r="A29" s="59"/>
      <c r="B29" s="59"/>
      <c r="C29" s="59"/>
      <c r="D29" s="59"/>
      <c r="E29" s="59"/>
      <c r="F29" s="59"/>
    </row>
    <row r="44" spans="1:11" ht="18" customHeight="1" x14ac:dyDescent="0.3"/>
    <row r="45" spans="1:11" s="2" customFormat="1" ht="15.6" x14ac:dyDescent="0.3">
      <c r="A45"/>
      <c r="B45"/>
      <c r="C45"/>
      <c r="D45"/>
      <c r="E45"/>
      <c r="F45"/>
      <c r="G45"/>
      <c r="H45"/>
      <c r="I45"/>
      <c r="J45"/>
      <c r="K45"/>
    </row>
    <row r="48" spans="1:11" ht="15.6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55" spans="1:10" ht="24.6" x14ac:dyDescent="0.4">
      <c r="A55" s="3"/>
      <c r="B55" s="4"/>
      <c r="C55" s="4"/>
      <c r="D55" s="4"/>
      <c r="E55" s="4"/>
      <c r="F55" s="4"/>
      <c r="G55" s="4"/>
      <c r="H55" s="4"/>
      <c r="I55" s="4"/>
      <c r="J55" s="4"/>
    </row>
    <row r="56" spans="1:10" ht="24.6" x14ac:dyDescent="0.4">
      <c r="A56" s="4"/>
      <c r="B56" s="4"/>
      <c r="C56" s="4"/>
      <c r="D56" s="4"/>
      <c r="E56" s="4"/>
      <c r="F56" s="4"/>
      <c r="G56" s="4"/>
      <c r="H56" s="4"/>
      <c r="I56" s="4"/>
      <c r="J56" s="4"/>
    </row>
  </sheetData>
  <mergeCells count="7">
    <mergeCell ref="A7:B7"/>
    <mergeCell ref="A1:L1"/>
    <mergeCell ref="A2:L2"/>
    <mergeCell ref="A3:B3"/>
    <mergeCell ref="C3:F3"/>
    <mergeCell ref="G3:K3"/>
    <mergeCell ref="L3:L4"/>
  </mergeCells>
  <dataValidations count="1">
    <dataValidation allowBlank="1" showInputMessage="1" showErrorMessage="1" promptTitle="Insert Form Name" prompt="e.g. &quot;Contractor Financial Disclosure Form&quot;" sqref="L5:L6" xr:uid="{544067C8-2750-4A25-A5CA-1777B352E34C}"/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9F42-7E3D-41E0-926E-08F1F49FCB18}">
  <sheetPr>
    <tabColor rgb="FF00B050"/>
  </sheetPr>
  <dimension ref="A1:O38"/>
  <sheetViews>
    <sheetView tabSelected="1" topLeftCell="B1" workbookViewId="0">
      <pane ySplit="4" topLeftCell="A5" activePane="bottomLeft" state="frozen"/>
      <selection pane="bottomLeft" activeCell="O20" sqref="H9:O20"/>
    </sheetView>
  </sheetViews>
  <sheetFormatPr defaultRowHeight="14.4" x14ac:dyDescent="0.3"/>
  <cols>
    <col min="1" max="1" width="13.33203125" customWidth="1"/>
    <col min="2" max="2" width="21.6640625" customWidth="1"/>
    <col min="7" max="7" width="12.109375" customWidth="1"/>
    <col min="8" max="8" width="9.6640625" style="90" customWidth="1"/>
    <col min="11" max="11" width="12.21875" bestFit="1" customWidth="1"/>
    <col min="12" max="12" width="22.33203125" customWidth="1"/>
    <col min="13" max="13" width="15.109375" customWidth="1"/>
    <col min="14" max="14" width="14.5546875" bestFit="1" customWidth="1"/>
  </cols>
  <sheetData>
    <row r="1" spans="1:15" x14ac:dyDescent="0.3">
      <c r="A1" s="197" t="s">
        <v>10</v>
      </c>
      <c r="B1" s="197"/>
      <c r="C1" s="197"/>
      <c r="D1" s="197"/>
      <c r="E1" s="197"/>
      <c r="F1" s="197"/>
      <c r="G1" s="197"/>
      <c r="H1" s="197"/>
      <c r="I1" s="198"/>
      <c r="J1" s="198"/>
      <c r="K1" s="198"/>
      <c r="L1" s="198"/>
      <c r="M1" s="74"/>
    </row>
    <row r="2" spans="1:15" ht="22.5" customHeight="1" x14ac:dyDescent="0.3">
      <c r="A2" s="199" t="s">
        <v>208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74"/>
    </row>
    <row r="3" spans="1:15" x14ac:dyDescent="0.3">
      <c r="A3" s="197" t="s">
        <v>11</v>
      </c>
      <c r="B3" s="197"/>
      <c r="C3" s="197" t="s">
        <v>12</v>
      </c>
      <c r="D3" s="197"/>
      <c r="E3" s="197"/>
      <c r="F3" s="197"/>
      <c r="G3" s="197" t="s">
        <v>13</v>
      </c>
      <c r="H3" s="197"/>
      <c r="I3" s="197"/>
      <c r="J3" s="197"/>
      <c r="K3" s="197"/>
      <c r="L3" s="201" t="s">
        <v>14</v>
      </c>
      <c r="M3" s="72"/>
      <c r="N3" s="1"/>
    </row>
    <row r="4" spans="1:15" ht="86.4" x14ac:dyDescent="0.3">
      <c r="A4" s="109" t="s">
        <v>15</v>
      </c>
      <c r="B4" s="75" t="s">
        <v>16</v>
      </c>
      <c r="C4" s="75" t="s">
        <v>17</v>
      </c>
      <c r="D4" s="75" t="s">
        <v>18</v>
      </c>
      <c r="E4" s="75" t="s">
        <v>19</v>
      </c>
      <c r="F4" s="75" t="s">
        <v>20</v>
      </c>
      <c r="G4" s="75" t="s">
        <v>21</v>
      </c>
      <c r="H4" s="75" t="s">
        <v>22</v>
      </c>
      <c r="I4" s="75" t="s">
        <v>23</v>
      </c>
      <c r="J4" s="75" t="s">
        <v>24</v>
      </c>
      <c r="K4" s="75" t="s">
        <v>46</v>
      </c>
      <c r="L4" s="202"/>
      <c r="M4" s="72" t="s">
        <v>51</v>
      </c>
    </row>
    <row r="5" spans="1:15" ht="72" x14ac:dyDescent="0.3">
      <c r="A5" s="85" t="s">
        <v>189</v>
      </c>
      <c r="B5" s="32" t="s">
        <v>52</v>
      </c>
      <c r="C5" s="41">
        <v>1</v>
      </c>
      <c r="D5" s="41">
        <v>0</v>
      </c>
      <c r="E5" s="41">
        <v>0</v>
      </c>
      <c r="F5" s="55">
        <f>(C5*'Labor Costs'!$F$9)+(D5*('Labor Costs'!$D$7))+(E5*'Labor Costs'!$F$10)</f>
        <v>115</v>
      </c>
      <c r="G5" s="42">
        <v>2</v>
      </c>
      <c r="H5" s="42">
        <v>1</v>
      </c>
      <c r="I5" s="42">
        <f t="shared" ref="I5:I9" si="0">G5*H5</f>
        <v>2</v>
      </c>
      <c r="J5" s="42">
        <f t="shared" ref="J5:J9" si="1">(C5+D5+E5)*I5</f>
        <v>2</v>
      </c>
      <c r="K5" s="31">
        <f t="shared" ref="K5:K9" si="2">F5*I5</f>
        <v>230</v>
      </c>
      <c r="L5" s="68" t="s">
        <v>95</v>
      </c>
      <c r="M5" s="98">
        <v>0</v>
      </c>
    </row>
    <row r="6" spans="1:15" ht="124.2" x14ac:dyDescent="0.3">
      <c r="A6" s="85" t="s">
        <v>189</v>
      </c>
      <c r="B6" s="32" t="s">
        <v>101</v>
      </c>
      <c r="C6" s="41">
        <v>1</v>
      </c>
      <c r="D6" s="41">
        <v>0</v>
      </c>
      <c r="E6" s="41">
        <v>0</v>
      </c>
      <c r="F6" s="50">
        <f>(C6*'Labor Costs'!$F$9)+(D6*('Labor Costs'!$D$7))+(E6*'Labor Costs'!$F$10)</f>
        <v>115</v>
      </c>
      <c r="G6" s="42">
        <v>2</v>
      </c>
      <c r="H6" s="42">
        <v>1</v>
      </c>
      <c r="I6" s="42">
        <f t="shared" si="0"/>
        <v>2</v>
      </c>
      <c r="J6" s="42">
        <f t="shared" si="1"/>
        <v>2</v>
      </c>
      <c r="K6" s="31">
        <f t="shared" si="2"/>
        <v>230</v>
      </c>
      <c r="L6" s="68" t="s">
        <v>96</v>
      </c>
      <c r="M6" s="98">
        <v>0</v>
      </c>
    </row>
    <row r="7" spans="1:15" ht="124.2" x14ac:dyDescent="0.3">
      <c r="A7" s="143" t="s">
        <v>189</v>
      </c>
      <c r="B7" s="32" t="s">
        <v>191</v>
      </c>
      <c r="C7" s="41">
        <v>12</v>
      </c>
      <c r="D7" s="41">
        <v>0</v>
      </c>
      <c r="E7" s="41">
        <v>0</v>
      </c>
      <c r="F7" s="50">
        <f>(C7*'Labor Costs'!$F$9)+(D7*('Labor Costs'!$D$7))+(E7*'Labor Costs'!$F$10)</f>
        <v>1380</v>
      </c>
      <c r="G7" s="42">
        <v>2</v>
      </c>
      <c r="H7" s="42">
        <v>1</v>
      </c>
      <c r="I7" s="42">
        <f t="shared" si="0"/>
        <v>2</v>
      </c>
      <c r="J7" s="42">
        <v>90</v>
      </c>
      <c r="K7" s="31">
        <f t="shared" si="2"/>
        <v>2760</v>
      </c>
      <c r="L7" s="70" t="s">
        <v>106</v>
      </c>
      <c r="M7" s="121">
        <v>0</v>
      </c>
    </row>
    <row r="8" spans="1:15" ht="82.8" x14ac:dyDescent="0.3">
      <c r="A8" s="143" t="s">
        <v>189</v>
      </c>
      <c r="B8" s="32" t="s">
        <v>56</v>
      </c>
      <c r="C8" s="41">
        <v>12</v>
      </c>
      <c r="D8" s="41">
        <v>0</v>
      </c>
      <c r="E8" s="41">
        <v>0</v>
      </c>
      <c r="F8" s="50">
        <f>(C8*'Labor Costs'!$F$9)+(D8*('Labor Costs'!$D$7))+(E8*'Labor Costs'!$F$10)</f>
        <v>1380</v>
      </c>
      <c r="G8" s="42">
        <v>12</v>
      </c>
      <c r="H8" s="42">
        <v>1</v>
      </c>
      <c r="I8" s="42">
        <f t="shared" si="0"/>
        <v>12</v>
      </c>
      <c r="J8" s="42">
        <f t="shared" si="1"/>
        <v>144</v>
      </c>
      <c r="K8" s="31">
        <f t="shared" si="2"/>
        <v>16560</v>
      </c>
      <c r="L8" s="70" t="s">
        <v>174</v>
      </c>
      <c r="M8" s="98">
        <v>0</v>
      </c>
    </row>
    <row r="9" spans="1:15" ht="57.6" x14ac:dyDescent="0.3">
      <c r="A9" s="143" t="s">
        <v>215</v>
      </c>
      <c r="B9" s="32" t="s">
        <v>256</v>
      </c>
      <c r="C9" s="41">
        <v>1</v>
      </c>
      <c r="D9" s="41">
        <v>0</v>
      </c>
      <c r="E9" s="41">
        <v>0</v>
      </c>
      <c r="F9" s="50">
        <f>(C9*'Labor Costs'!$F$9)+(D9*('Labor Costs'!$D$7))+(E9*'Labor Costs'!$F$10)</f>
        <v>115</v>
      </c>
      <c r="G9" s="42">
        <v>12</v>
      </c>
      <c r="H9" s="263">
        <v>12</v>
      </c>
      <c r="I9" s="263">
        <f t="shared" si="0"/>
        <v>144</v>
      </c>
      <c r="J9" s="263">
        <f t="shared" si="1"/>
        <v>144</v>
      </c>
      <c r="K9" s="263">
        <f t="shared" si="2"/>
        <v>16560</v>
      </c>
      <c r="L9" s="309" t="s">
        <v>259</v>
      </c>
      <c r="M9" s="255">
        <v>0</v>
      </c>
      <c r="N9" s="286"/>
      <c r="O9" s="286"/>
    </row>
    <row r="10" spans="1:15" ht="57.6" x14ac:dyDescent="0.3">
      <c r="A10" s="143" t="s">
        <v>215</v>
      </c>
      <c r="B10" s="32" t="s">
        <v>257</v>
      </c>
      <c r="C10" s="41">
        <v>0.5</v>
      </c>
      <c r="D10" s="41">
        <v>0</v>
      </c>
      <c r="E10" s="41">
        <v>0</v>
      </c>
      <c r="F10" s="50">
        <f>(C10*'Labor Costs'!$F$9)+(D10*('Labor Costs'!$D$7))+(E10*'Labor Costs'!$F$10)</f>
        <v>57.5</v>
      </c>
      <c r="G10" s="42">
        <v>12</v>
      </c>
      <c r="H10" s="263">
        <v>4</v>
      </c>
      <c r="I10" s="263">
        <f t="shared" ref="I10" si="3">G10*H10</f>
        <v>48</v>
      </c>
      <c r="J10" s="263">
        <f t="shared" ref="J10" si="4">(C10+D10+E10)*I10</f>
        <v>24</v>
      </c>
      <c r="K10" s="263">
        <f t="shared" ref="K10" si="5">F10*I10</f>
        <v>2760</v>
      </c>
      <c r="L10" s="309" t="s">
        <v>261</v>
      </c>
      <c r="M10" s="255">
        <v>0</v>
      </c>
      <c r="N10" s="286"/>
      <c r="O10" s="286"/>
    </row>
    <row r="11" spans="1:15" ht="55.2" x14ac:dyDescent="0.3">
      <c r="A11" s="143" t="s">
        <v>190</v>
      </c>
      <c r="B11" s="32" t="s">
        <v>258</v>
      </c>
      <c r="C11" s="41">
        <v>0.5</v>
      </c>
      <c r="D11" s="41">
        <v>0</v>
      </c>
      <c r="E11" s="41">
        <v>0</v>
      </c>
      <c r="F11" s="50">
        <f>(C11*'Labor Costs'!$F$9)+(D11*('Labor Costs'!$D$7))+(E11*'Labor Costs'!$F$10)</f>
        <v>57.5</v>
      </c>
      <c r="G11" s="42">
        <v>12</v>
      </c>
      <c r="H11" s="263">
        <v>4</v>
      </c>
      <c r="I11" s="263">
        <f t="shared" ref="I11:I13" si="6">G11*H11</f>
        <v>48</v>
      </c>
      <c r="J11" s="263">
        <f t="shared" ref="J11:J13" si="7">(C11+D11+E11)*I11</f>
        <v>24</v>
      </c>
      <c r="K11" s="263">
        <f t="shared" ref="K11:K13" si="8">F11*I11</f>
        <v>2760</v>
      </c>
      <c r="L11" s="309" t="s">
        <v>271</v>
      </c>
      <c r="M11" s="255">
        <v>0</v>
      </c>
      <c r="N11" s="286"/>
      <c r="O11" s="286"/>
    </row>
    <row r="12" spans="1:15" ht="43.2" x14ac:dyDescent="0.3">
      <c r="A12" s="143" t="s">
        <v>192</v>
      </c>
      <c r="B12" s="32" t="s">
        <v>193</v>
      </c>
      <c r="C12" s="41">
        <v>1</v>
      </c>
      <c r="D12" s="41">
        <v>0</v>
      </c>
      <c r="E12" s="41">
        <v>0</v>
      </c>
      <c r="F12" s="50">
        <f>(C12*'Labor Costs'!$F$9)+(D12*('Labor Costs'!$D$7))+(E12*'Labor Costs'!$F$10)</f>
        <v>115</v>
      </c>
      <c r="G12" s="42">
        <v>12</v>
      </c>
      <c r="H12" s="263">
        <v>12</v>
      </c>
      <c r="I12" s="263">
        <f t="shared" si="6"/>
        <v>144</v>
      </c>
      <c r="J12" s="263">
        <f t="shared" si="7"/>
        <v>144</v>
      </c>
      <c r="K12" s="263">
        <f t="shared" si="8"/>
        <v>16560</v>
      </c>
      <c r="L12" s="309" t="s">
        <v>44</v>
      </c>
      <c r="M12" s="255">
        <v>0</v>
      </c>
      <c r="N12" s="286"/>
      <c r="O12" s="286"/>
    </row>
    <row r="13" spans="1:15" ht="43.2" x14ac:dyDescent="0.3">
      <c r="A13" s="143" t="s">
        <v>194</v>
      </c>
      <c r="B13" s="32" t="s">
        <v>40</v>
      </c>
      <c r="C13" s="41">
        <v>0.5</v>
      </c>
      <c r="D13" s="41">
        <v>0</v>
      </c>
      <c r="E13" s="41">
        <v>0</v>
      </c>
      <c r="F13" s="50">
        <f>(C13*'Labor Costs'!$F$9)+(D13*('Labor Costs'!$D$7))+(E13*'Labor Costs'!$F$10)</f>
        <v>57.5</v>
      </c>
      <c r="G13" s="42">
        <v>12</v>
      </c>
      <c r="H13" s="263">
        <v>12</v>
      </c>
      <c r="I13" s="263">
        <f t="shared" si="6"/>
        <v>144</v>
      </c>
      <c r="J13" s="263">
        <f t="shared" si="7"/>
        <v>72</v>
      </c>
      <c r="K13" s="263">
        <f t="shared" si="8"/>
        <v>8280</v>
      </c>
      <c r="L13" s="309" t="s">
        <v>44</v>
      </c>
      <c r="M13" s="255">
        <v>0</v>
      </c>
      <c r="N13" s="286"/>
      <c r="O13" s="286"/>
    </row>
    <row r="14" spans="1:15" ht="96.6" x14ac:dyDescent="0.3">
      <c r="A14" s="143" t="s">
        <v>195</v>
      </c>
      <c r="B14" s="32" t="s">
        <v>196</v>
      </c>
      <c r="C14" s="41">
        <v>0</v>
      </c>
      <c r="D14" s="41">
        <v>0</v>
      </c>
      <c r="E14" s="41">
        <v>1</v>
      </c>
      <c r="F14" s="50">
        <f>(C14*'Labor Costs'!$F$9)+(D14*('Labor Costs'!$D$7))+(E14*'Labor Costs'!$F$10)</f>
        <v>287.5</v>
      </c>
      <c r="G14" s="42">
        <v>12</v>
      </c>
      <c r="H14" s="263">
        <v>12</v>
      </c>
      <c r="I14" s="263">
        <f t="shared" ref="I14:I16" si="9">G14*H14</f>
        <v>144</v>
      </c>
      <c r="J14" s="263">
        <f t="shared" ref="J14:J16" si="10">(C14+D14+E14)*I14</f>
        <v>144</v>
      </c>
      <c r="K14" s="263">
        <f t="shared" ref="K14:K16" si="11">F14*I14</f>
        <v>41400</v>
      </c>
      <c r="L14" s="309" t="s">
        <v>163</v>
      </c>
      <c r="M14" s="255">
        <v>41400</v>
      </c>
      <c r="N14" s="286"/>
      <c r="O14" s="286"/>
    </row>
    <row r="15" spans="1:15" ht="96.6" x14ac:dyDescent="0.3">
      <c r="A15" s="85" t="s">
        <v>198</v>
      </c>
      <c r="B15" s="32" t="s">
        <v>45</v>
      </c>
      <c r="C15" s="41">
        <v>0</v>
      </c>
      <c r="D15" s="41">
        <v>0</v>
      </c>
      <c r="E15" s="41">
        <v>32</v>
      </c>
      <c r="F15" s="50">
        <f>(C15*'Labor Costs'!$F$9)+(D15*('Labor Costs'!$D$7))+(E15*'Labor Costs'!$F$10)</f>
        <v>9200</v>
      </c>
      <c r="G15" s="42">
        <v>12</v>
      </c>
      <c r="H15" s="263">
        <v>1</v>
      </c>
      <c r="I15" s="263">
        <f t="shared" si="9"/>
        <v>12</v>
      </c>
      <c r="J15" s="263">
        <f t="shared" si="10"/>
        <v>384</v>
      </c>
      <c r="K15" s="263">
        <f t="shared" si="11"/>
        <v>110400</v>
      </c>
      <c r="L15" s="254" t="s">
        <v>214</v>
      </c>
      <c r="M15" s="265">
        <v>110400</v>
      </c>
      <c r="N15" s="286"/>
      <c r="O15" s="286"/>
    </row>
    <row r="16" spans="1:15" ht="82.8" x14ac:dyDescent="0.3">
      <c r="A16" s="85" t="s">
        <v>197</v>
      </c>
      <c r="B16" s="32" t="s">
        <v>199</v>
      </c>
      <c r="C16" s="41">
        <v>0.5</v>
      </c>
      <c r="D16" s="41">
        <v>0</v>
      </c>
      <c r="E16" s="41">
        <v>0</v>
      </c>
      <c r="F16" s="50">
        <f>(C16*'Labor Costs'!$F$9)+(D16*('Labor Costs'!$D$7))+(E16*'Labor Costs'!$F$10)</f>
        <v>57.5</v>
      </c>
      <c r="G16" s="42">
        <v>12</v>
      </c>
      <c r="H16" s="263">
        <v>12</v>
      </c>
      <c r="I16" s="263">
        <f t="shared" si="9"/>
        <v>144</v>
      </c>
      <c r="J16" s="263">
        <f t="shared" si="10"/>
        <v>72</v>
      </c>
      <c r="K16" s="263">
        <f t="shared" si="11"/>
        <v>8280</v>
      </c>
      <c r="L16" s="309" t="s">
        <v>94</v>
      </c>
      <c r="M16" s="255">
        <v>8280</v>
      </c>
      <c r="N16" s="286"/>
      <c r="O16" s="286"/>
    </row>
    <row r="17" spans="1:15" x14ac:dyDescent="0.3">
      <c r="A17" s="87"/>
      <c r="B17" s="77"/>
      <c r="C17" s="78"/>
      <c r="D17" s="78"/>
      <c r="E17" s="78"/>
      <c r="F17" s="79"/>
      <c r="G17" s="79"/>
      <c r="H17" s="310"/>
      <c r="I17" s="311"/>
      <c r="J17" s="311"/>
      <c r="K17" s="311"/>
      <c r="L17" s="293"/>
      <c r="M17" s="294"/>
      <c r="N17" s="286"/>
      <c r="O17" s="286"/>
    </row>
    <row r="18" spans="1:15" x14ac:dyDescent="0.3">
      <c r="A18" s="203" t="s">
        <v>5</v>
      </c>
      <c r="B18" s="203"/>
      <c r="C18" s="109"/>
      <c r="D18" s="26"/>
      <c r="E18" s="26"/>
      <c r="F18" s="26"/>
      <c r="G18" s="26">
        <f>SUM(G5:G17)</f>
        <v>114</v>
      </c>
      <c r="H18" s="312"/>
      <c r="I18" s="308">
        <f>SUM(I5:I17)</f>
        <v>846</v>
      </c>
      <c r="J18" s="308">
        <f>SUM(J5:J17)</f>
        <v>1246</v>
      </c>
      <c r="K18" s="308">
        <f>SUM(K5:K17)</f>
        <v>226780</v>
      </c>
      <c r="L18" s="313"/>
      <c r="M18" s="314">
        <f>SUM(M5:M17)</f>
        <v>160080</v>
      </c>
      <c r="N18" s="286"/>
      <c r="O18" s="286"/>
    </row>
    <row r="19" spans="1:15" x14ac:dyDescent="0.3">
      <c r="A19" s="247"/>
      <c r="B19" s="247"/>
      <c r="C19" s="248"/>
      <c r="D19" s="249"/>
      <c r="E19" s="234"/>
      <c r="F19" s="225"/>
      <c r="G19" s="227"/>
      <c r="H19" s="270"/>
      <c r="I19" s="270" t="s">
        <v>279</v>
      </c>
      <c r="J19" s="270" t="s">
        <v>280</v>
      </c>
      <c r="K19" s="270" t="s">
        <v>281</v>
      </c>
      <c r="L19" s="269"/>
      <c r="M19" s="271" t="s">
        <v>282</v>
      </c>
      <c r="N19" s="272" t="s">
        <v>283</v>
      </c>
      <c r="O19" s="286"/>
    </row>
    <row r="20" spans="1:15" x14ac:dyDescent="0.3">
      <c r="A20" s="247"/>
      <c r="B20" s="247"/>
      <c r="C20" s="248"/>
      <c r="D20" s="249"/>
      <c r="E20" s="234"/>
      <c r="F20" s="229" t="s">
        <v>277</v>
      </c>
      <c r="G20" s="230"/>
      <c r="H20" s="274"/>
      <c r="I20" s="275">
        <f>I15+I8+I7+I6+I5+I10+I11+I9</f>
        <v>270</v>
      </c>
      <c r="J20" s="275">
        <f t="shared" ref="J20:K20" si="12">J15+J8+J7+J6+J5+J10+J11+J9</f>
        <v>814</v>
      </c>
      <c r="K20" s="276">
        <f t="shared" si="12"/>
        <v>152260</v>
      </c>
      <c r="L20" s="277"/>
      <c r="M20" s="276">
        <f t="shared" ref="M20" si="13">M15+M8+M7+M6+M5+M10+M11+M9</f>
        <v>110400</v>
      </c>
      <c r="N20" s="278">
        <f>M20/I$18</f>
        <v>130.49645390070921</v>
      </c>
      <c r="O20" s="286"/>
    </row>
    <row r="21" spans="1:15" x14ac:dyDescent="0.3">
      <c r="A21" s="247"/>
      <c r="B21" s="247"/>
      <c r="C21" s="248"/>
      <c r="D21" s="249"/>
      <c r="E21" s="234"/>
      <c r="F21" s="229" t="s">
        <v>278</v>
      </c>
      <c r="G21" s="230"/>
      <c r="H21" s="230"/>
      <c r="I21" s="231">
        <f>I16+I13+I12+I14</f>
        <v>576</v>
      </c>
      <c r="J21" s="231">
        <f t="shared" ref="J21:K21" si="14">J16+J13+J12+J14</f>
        <v>432</v>
      </c>
      <c r="K21" s="232">
        <f t="shared" si="14"/>
        <v>74520</v>
      </c>
      <c r="L21" s="233"/>
      <c r="M21" s="232">
        <f t="shared" ref="M21" si="15">M16+M13+M12+M14</f>
        <v>49680</v>
      </c>
      <c r="N21" s="236">
        <f>M21/I$18</f>
        <v>58.723404255319146</v>
      </c>
    </row>
    <row r="22" spans="1:15" ht="15" thickBot="1" x14ac:dyDescent="0.35">
      <c r="A22" s="247"/>
      <c r="B22" s="247"/>
      <c r="C22" s="248"/>
      <c r="D22" s="249"/>
      <c r="E22" s="237"/>
      <c r="F22" s="238"/>
      <c r="G22" s="238"/>
      <c r="H22" s="238"/>
      <c r="I22" s="238"/>
      <c r="J22" s="238"/>
      <c r="K22" s="239" t="s">
        <v>284</v>
      </c>
      <c r="L22" s="240">
        <f>I18/G18</f>
        <v>7.4210526315789478</v>
      </c>
      <c r="M22" s="241"/>
      <c r="N22" s="242"/>
    </row>
    <row r="23" spans="1:15" x14ac:dyDescent="0.3">
      <c r="A23" s="47"/>
      <c r="B23" s="47"/>
      <c r="C23" s="47"/>
      <c r="D23" s="47"/>
      <c r="E23" s="47"/>
      <c r="F23" s="47"/>
      <c r="G23" s="47"/>
      <c r="H23" s="136"/>
      <c r="I23" s="47"/>
      <c r="J23" s="47"/>
      <c r="K23" s="47"/>
      <c r="L23" s="47"/>
      <c r="M23" s="47"/>
      <c r="N23" s="47"/>
    </row>
    <row r="24" spans="1:15" x14ac:dyDescent="0.3">
      <c r="H24"/>
      <c r="K24" s="47"/>
      <c r="L24" s="47"/>
      <c r="M24" s="47"/>
      <c r="N24" s="47"/>
    </row>
    <row r="25" spans="1:15" x14ac:dyDescent="0.3">
      <c r="A25" t="s">
        <v>222</v>
      </c>
      <c r="H25"/>
    </row>
    <row r="26" spans="1:15" x14ac:dyDescent="0.3">
      <c r="A26" s="46" t="s">
        <v>226</v>
      </c>
      <c r="B26" s="47"/>
      <c r="C26" s="47"/>
      <c r="D26" s="47"/>
      <c r="E26" s="47"/>
      <c r="F26" s="47"/>
      <c r="G26" s="47"/>
      <c r="H26" s="47"/>
      <c r="I26" s="47"/>
      <c r="J26" s="47"/>
    </row>
    <row r="27" spans="1:15" x14ac:dyDescent="0.3">
      <c r="A27" s="46" t="s">
        <v>227</v>
      </c>
      <c r="B27" s="47"/>
      <c r="C27" s="47"/>
      <c r="D27" s="47"/>
      <c r="E27" s="47"/>
      <c r="F27" s="47"/>
      <c r="G27" s="47"/>
      <c r="H27" s="47"/>
      <c r="I27" s="47"/>
      <c r="J27" s="47"/>
    </row>
    <row r="28" spans="1:15" x14ac:dyDescent="0.3">
      <c r="A28" s="46"/>
      <c r="B28" s="47"/>
      <c r="C28" s="47"/>
      <c r="D28" s="47"/>
      <c r="E28" s="47"/>
      <c r="F28" s="47"/>
      <c r="G28" s="47"/>
      <c r="H28" s="47"/>
      <c r="I28" s="47"/>
      <c r="J28" s="47"/>
    </row>
    <row r="29" spans="1:15" x14ac:dyDescent="0.3">
      <c r="A29" s="29" t="s">
        <v>223</v>
      </c>
      <c r="B29" s="47"/>
      <c r="C29" s="47"/>
      <c r="D29" s="47"/>
      <c r="E29" s="47"/>
      <c r="F29" s="47"/>
      <c r="G29" s="47"/>
      <c r="H29" s="47"/>
      <c r="I29" s="47"/>
      <c r="J29" s="47"/>
    </row>
    <row r="30" spans="1:15" x14ac:dyDescent="0.3">
      <c r="A30" s="149"/>
      <c r="B30" s="150"/>
      <c r="C30" s="152"/>
      <c r="D30" s="152"/>
      <c r="E30" s="152"/>
      <c r="F30" s="152"/>
      <c r="G30" s="152"/>
      <c r="H30" s="152"/>
      <c r="I30" s="152"/>
      <c r="J30" s="100"/>
    </row>
    <row r="31" spans="1:15" x14ac:dyDescent="0.3">
      <c r="A31" s="149" t="s">
        <v>221</v>
      </c>
      <c r="B31" s="150"/>
      <c r="C31" s="152"/>
      <c r="D31" s="152"/>
      <c r="E31" s="152"/>
      <c r="F31" s="152"/>
      <c r="G31" s="152"/>
      <c r="H31" s="152"/>
      <c r="I31" s="152"/>
      <c r="J31" s="100"/>
    </row>
    <row r="32" spans="1:15" x14ac:dyDescent="0.3">
      <c r="A32" s="149" t="s">
        <v>224</v>
      </c>
      <c r="B32" s="149"/>
      <c r="C32" s="153"/>
      <c r="D32" s="153"/>
      <c r="E32" s="153"/>
      <c r="F32" s="153"/>
      <c r="G32" s="153"/>
      <c r="H32" s="153"/>
      <c r="I32" s="153"/>
      <c r="J32" s="47"/>
    </row>
    <row r="33" spans="1:10" x14ac:dyDescent="0.3">
      <c r="A33" s="153" t="s">
        <v>225</v>
      </c>
      <c r="B33" s="153"/>
      <c r="C33" s="153"/>
      <c r="D33" s="153"/>
      <c r="E33" s="153"/>
      <c r="F33" s="153"/>
      <c r="G33" s="153"/>
      <c r="H33" s="153"/>
      <c r="I33" s="153"/>
      <c r="J33" s="47"/>
    </row>
    <row r="34" spans="1:10" ht="15" thickBot="1" x14ac:dyDescent="0.35">
      <c r="A34" s="153"/>
      <c r="B34" s="153"/>
      <c r="C34" s="153"/>
      <c r="D34" s="153"/>
      <c r="E34" s="153"/>
      <c r="F34" s="153"/>
      <c r="G34" s="153"/>
      <c r="H34" s="153"/>
      <c r="I34" s="153"/>
      <c r="J34" s="47"/>
    </row>
    <row r="35" spans="1:10" x14ac:dyDescent="0.3">
      <c r="A35" s="154" t="s">
        <v>260</v>
      </c>
      <c r="B35" s="155"/>
      <c r="C35" s="155"/>
      <c r="D35" s="156"/>
      <c r="E35" s="156"/>
      <c r="F35" s="157"/>
      <c r="G35" s="156"/>
      <c r="H35" s="157"/>
      <c r="I35" s="47"/>
      <c r="J35" s="47"/>
    </row>
    <row r="36" spans="1:10" ht="15" thickBot="1" x14ac:dyDescent="0.35">
      <c r="A36" s="158"/>
      <c r="B36" s="159"/>
      <c r="C36" s="159"/>
      <c r="D36" s="159"/>
      <c r="E36" s="159"/>
      <c r="F36" s="160"/>
      <c r="G36" s="159"/>
      <c r="H36" s="160"/>
      <c r="I36" s="97"/>
      <c r="J36" s="97"/>
    </row>
    <row r="37" spans="1:10" x14ac:dyDescent="0.3">
      <c r="A37" s="97"/>
      <c r="B37" s="97"/>
      <c r="C37" s="97"/>
      <c r="D37" s="97"/>
      <c r="E37" s="97"/>
      <c r="F37" s="97"/>
      <c r="G37" s="97"/>
      <c r="H37" s="97"/>
      <c r="I37" s="97"/>
      <c r="J37" s="97"/>
    </row>
    <row r="38" spans="1:10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</row>
  </sheetData>
  <mergeCells count="7">
    <mergeCell ref="A18:B18"/>
    <mergeCell ref="A1:L1"/>
    <mergeCell ref="A2:L2"/>
    <mergeCell ref="A3:B3"/>
    <mergeCell ref="C3:F3"/>
    <mergeCell ref="G3:K3"/>
    <mergeCell ref="L3:L4"/>
  </mergeCells>
  <dataValidations count="1">
    <dataValidation allowBlank="1" showInputMessage="1" showErrorMessage="1" promptTitle="Insert Form Name" prompt="e.g. &quot;Contractor Financial Disclosure Form&quot;" sqref="L5:L17" xr:uid="{719BED87-BF5C-4891-9245-5F1238D4E7DE}"/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N25"/>
  <sheetViews>
    <sheetView workbookViewId="0">
      <selection activeCell="F10" sqref="F10"/>
    </sheetView>
  </sheetViews>
  <sheetFormatPr defaultRowHeight="14.4" x14ac:dyDescent="0.3"/>
  <cols>
    <col min="1" max="1" width="11.33203125" customWidth="1"/>
    <col min="2" max="2" width="21.44140625" bestFit="1" customWidth="1"/>
    <col min="3" max="4" width="11.88671875" customWidth="1"/>
    <col min="5" max="5" width="10.44140625" customWidth="1"/>
    <col min="6" max="6" width="11.88671875" customWidth="1"/>
  </cols>
  <sheetData>
    <row r="2" spans="2:14" ht="15" thickBot="1" x14ac:dyDescent="0.35"/>
    <row r="3" spans="2:14" ht="18.600000000000001" thickBot="1" x14ac:dyDescent="0.4">
      <c r="B3" s="204" t="s">
        <v>73</v>
      </c>
      <c r="C3" s="205"/>
      <c r="D3" s="205"/>
      <c r="E3" s="205"/>
      <c r="F3" s="206"/>
    </row>
    <row r="4" spans="2:14" ht="45" x14ac:dyDescent="0.3">
      <c r="B4" s="5" t="s">
        <v>74</v>
      </c>
      <c r="C4" s="6" t="s">
        <v>75</v>
      </c>
      <c r="D4" s="6" t="s">
        <v>76</v>
      </c>
      <c r="E4" s="7" t="s">
        <v>77</v>
      </c>
      <c r="F4" s="8" t="s">
        <v>78</v>
      </c>
    </row>
    <row r="5" spans="2:14" ht="28.8" x14ac:dyDescent="0.3">
      <c r="B5" s="24" t="s">
        <v>79</v>
      </c>
      <c r="C5" s="25">
        <v>236</v>
      </c>
      <c r="D5" s="25">
        <f>ROUNDUP(C5*2,0)</f>
        <v>472</v>
      </c>
      <c r="E5" s="9">
        <v>0.05</v>
      </c>
      <c r="F5" s="10">
        <f>D5*E5</f>
        <v>23.6</v>
      </c>
    </row>
    <row r="6" spans="2:14" ht="43.2" x14ac:dyDescent="0.3">
      <c r="B6" s="24" t="s">
        <v>80</v>
      </c>
      <c r="C6" s="9">
        <v>47</v>
      </c>
      <c r="D6" s="25">
        <f t="shared" ref="D6:D8" si="0">ROUNDUP(C6*2,0)</f>
        <v>94</v>
      </c>
      <c r="E6" s="9">
        <v>0.7</v>
      </c>
      <c r="F6" s="95">
        <f t="shared" ref="F6:F8" si="1">D6*E6</f>
        <v>65.8</v>
      </c>
    </row>
    <row r="7" spans="2:14" ht="43.2" x14ac:dyDescent="0.3">
      <c r="B7" s="24" t="s">
        <v>81</v>
      </c>
      <c r="C7" s="9">
        <v>33</v>
      </c>
      <c r="D7" s="25">
        <f t="shared" si="0"/>
        <v>66</v>
      </c>
      <c r="E7" s="9">
        <v>0.2</v>
      </c>
      <c r="F7" s="95">
        <f t="shared" si="1"/>
        <v>13.200000000000001</v>
      </c>
    </row>
    <row r="8" spans="2:14" ht="15" thickBot="1" x14ac:dyDescent="0.35">
      <c r="B8" s="11" t="s">
        <v>82</v>
      </c>
      <c r="C8" s="12">
        <v>122</v>
      </c>
      <c r="D8" s="25">
        <f t="shared" si="0"/>
        <v>244</v>
      </c>
      <c r="E8" s="12">
        <v>0.05</v>
      </c>
      <c r="F8" s="13">
        <f t="shared" si="1"/>
        <v>12.200000000000001</v>
      </c>
    </row>
    <row r="9" spans="2:14" x14ac:dyDescent="0.3">
      <c r="B9" s="207" t="s">
        <v>83</v>
      </c>
      <c r="C9" s="208"/>
      <c r="D9" s="208"/>
      <c r="E9" s="209"/>
      <c r="F9" s="93">
        <f>ROUNDUP(SUM(F5:F8),0)</f>
        <v>115</v>
      </c>
    </row>
    <row r="10" spans="2:14" ht="16.8" thickBot="1" x14ac:dyDescent="0.35">
      <c r="B10" s="210" t="s">
        <v>84</v>
      </c>
      <c r="C10" s="211"/>
      <c r="D10" s="211"/>
      <c r="E10" s="212"/>
      <c r="F10" s="94">
        <f>F9*2.5</f>
        <v>287.5</v>
      </c>
    </row>
    <row r="11" spans="2:14" x14ac:dyDescent="0.3">
      <c r="B11" s="213" t="s">
        <v>85</v>
      </c>
      <c r="C11" s="213"/>
      <c r="D11" s="213"/>
      <c r="E11" s="213"/>
      <c r="F11" s="214"/>
      <c r="G11" s="214"/>
      <c r="H11" s="214"/>
      <c r="I11" s="91"/>
      <c r="J11" s="91"/>
      <c r="K11" s="91"/>
      <c r="L11" s="91"/>
      <c r="M11" s="91"/>
      <c r="N11" s="91"/>
    </row>
    <row r="12" spans="2:14" x14ac:dyDescent="0.3">
      <c r="B12" s="214"/>
      <c r="C12" s="214"/>
      <c r="D12" s="214"/>
      <c r="E12" s="214"/>
      <c r="F12" s="214"/>
      <c r="G12" s="214"/>
      <c r="H12" s="214"/>
      <c r="I12" s="91"/>
      <c r="J12" s="91"/>
      <c r="K12" s="91"/>
      <c r="L12" s="91"/>
      <c r="M12" s="91"/>
      <c r="N12" s="91"/>
    </row>
    <row r="13" spans="2:14" x14ac:dyDescent="0.3">
      <c r="B13" s="215" t="s">
        <v>86</v>
      </c>
      <c r="C13" s="215"/>
      <c r="D13" s="215"/>
      <c r="E13" s="215"/>
      <c r="F13" s="216"/>
      <c r="G13" s="216"/>
      <c r="H13" s="216"/>
      <c r="I13" s="91"/>
      <c r="J13" s="91"/>
      <c r="K13" s="91"/>
      <c r="L13" s="91"/>
      <c r="M13" s="91"/>
      <c r="N13" s="91"/>
    </row>
    <row r="14" spans="2:14" x14ac:dyDescent="0.3">
      <c r="B14" s="216"/>
      <c r="C14" s="216"/>
      <c r="D14" s="216"/>
      <c r="E14" s="216"/>
      <c r="F14" s="216"/>
      <c r="G14" s="216"/>
      <c r="H14" s="216"/>
      <c r="I14" s="91"/>
      <c r="J14" s="91"/>
      <c r="K14" s="91"/>
      <c r="L14" s="91"/>
      <c r="M14" s="91"/>
      <c r="N14" s="91"/>
    </row>
    <row r="15" spans="2:14" ht="14.4" customHeight="1" x14ac:dyDescent="0.3">
      <c r="B15" s="59"/>
      <c r="C15" s="59"/>
      <c r="D15" s="59"/>
      <c r="E15" s="59"/>
      <c r="F15" s="59"/>
      <c r="G15" s="59"/>
      <c r="H15" s="59"/>
      <c r="I15" s="91"/>
      <c r="J15" s="91"/>
      <c r="K15" s="91"/>
      <c r="L15" s="91"/>
      <c r="M15" s="91"/>
      <c r="N15" s="91"/>
    </row>
    <row r="16" spans="2:14" x14ac:dyDescent="0.3">
      <c r="B16" s="59"/>
      <c r="C16" s="59"/>
      <c r="D16" s="59"/>
      <c r="E16" s="59"/>
      <c r="F16" s="59"/>
      <c r="G16" s="59"/>
      <c r="H16" s="59"/>
      <c r="I16" s="91"/>
      <c r="J16" s="91"/>
      <c r="K16" s="91"/>
      <c r="L16" s="91"/>
      <c r="M16" s="91"/>
      <c r="N16" s="91"/>
    </row>
    <row r="17" spans="2:14" x14ac:dyDescent="0.3">
      <c r="B17" s="91" t="s">
        <v>87</v>
      </c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2:14" x14ac:dyDescent="0.3">
      <c r="B18" s="91" t="s">
        <v>88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</row>
    <row r="19" spans="2:14" x14ac:dyDescent="0.3">
      <c r="B19" s="91" t="s">
        <v>89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</row>
    <row r="20" spans="2:14" x14ac:dyDescent="0.3">
      <c r="B20" s="91" t="s">
        <v>90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</row>
    <row r="21" spans="2:14" x14ac:dyDescent="0.3"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2:14" x14ac:dyDescent="0.3"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</row>
    <row r="23" spans="2:14" x14ac:dyDescent="0.3"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2:14" x14ac:dyDescent="0.3"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</row>
    <row r="25" spans="2:14" x14ac:dyDescent="0.3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</row>
  </sheetData>
  <mergeCells count="5">
    <mergeCell ref="B3:F3"/>
    <mergeCell ref="B9:E9"/>
    <mergeCell ref="B10:E10"/>
    <mergeCell ref="B11:H12"/>
    <mergeCell ref="B13:H1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2017-12-13T05:00:00+00:00</Document_x0020_Creation_x0020_Date>
    <EPA_x0020_Office xmlns="4ffa91fb-a0ff-4ac5-b2db-65c790d184a4">OAR-OTAQ-CD-FCCI</EPA_x0020_Office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>Pastorkovich, Anne-Marie</DisplayName>
        <AccountId>3809</AccountId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  <SharedWithUsers xmlns="e3b9e024-192f-4b11-811c-3cf166ba4edd">
      <UserInfo>
        <DisplayName>Borgert, Kyle</DisplayName>
        <AccountId>25</AccountId>
        <AccountType/>
      </UserInfo>
      <UserInfo>
        <DisplayName>Anderson, Robert</DisplayName>
        <AccountId>30</AccountId>
        <AccountType/>
      </UserInfo>
      <UserInfo>
        <DisplayName>Pastorkovich, Anne-Marie</DisplayName>
        <AccountId>9</AccountId>
        <AccountType/>
      </UserInfo>
    </SharedWithUsers>
  </documentManagement>
</p:properties>
</file>

<file path=customXml/item3.xml><?xml version="1.0" encoding="utf-8"?>
<?mso-contentType ?>
<SharedContentType xmlns="Microsoft.SharePoint.Taxonomy.ContentTypeSync" SourceId="29f62856-1543-49d4-a736-4569d363f533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5A6FCEC7CAE6428412A13C5A7AB639" ma:contentTypeVersion="7" ma:contentTypeDescription="Create a new document." ma:contentTypeScope="" ma:versionID="8b2db882366125b8c89c5a3cd861d5f5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6316e08d-59eb-4834-a38a-0b4a1d3a2532" xmlns:ns6="e3b9e024-192f-4b11-811c-3cf166ba4edd" targetNamespace="http://schemas.microsoft.com/office/2006/metadata/properties" ma:root="true" ma:fieldsID="57eb80556e9ac8df13d0c735360b5809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6316e08d-59eb-4834-a38a-0b4a1d3a2532"/>
    <xsd:import namespace="e3b9e024-192f-4b11-811c-3cf166ba4edd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4dc3375c-f01e-40fd-817e-95909d6afc3b}" ma:internalName="TaxCatchAllLabel" ma:readOnly="true" ma:showField="CatchAllDataLabel" ma:web="e3b9e024-192f-4b11-811c-3cf166ba4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4dc3375c-f01e-40fd-817e-95909d6afc3b}" ma:internalName="TaxCatchAll" ma:showField="CatchAllData" ma:web="e3b9e024-192f-4b11-811c-3cf166ba4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6e08d-59eb-4834-a38a-0b4a1d3a25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b9e024-192f-4b11-811c-3cf166ba4edd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AD7704-BFC6-4232-83E3-A6A598D084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8C684E-33EB-4DF3-87FA-0EBC7F2E053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sharepoint/v3"/>
    <ds:schemaRef ds:uri="http://www.w3.org/XML/1998/namespace"/>
    <ds:schemaRef ds:uri="e3b9e024-192f-4b11-811c-3cf166ba4edd"/>
    <ds:schemaRef ds:uri="http://schemas.microsoft.com/office/2006/documentManagement/types"/>
    <ds:schemaRef ds:uri="4ffa91fb-a0ff-4ac5-b2db-65c790d184a4"/>
    <ds:schemaRef ds:uri="http://schemas.microsoft.com/office/2006/metadata/properties"/>
    <ds:schemaRef ds:uri="6316e08d-59eb-4834-a38a-0b4a1d3a2532"/>
    <ds:schemaRef ds:uri="http://schemas.microsoft.com/sharepoint/v3/fields"/>
    <ds:schemaRef ds:uri="http://schemas.microsoft.com/sharepoint.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478D618-0F1F-4911-AE5E-0063B96CA44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845A2FB-0651-48B9-A403-4F1229765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6316e08d-59eb-4834-a38a-0b4a1d3a2532"/>
    <ds:schemaRef ds:uri="e3b9e024-192f-4b11-811c-3cf166ba4e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I-Biogas Producers</vt:lpstr>
      <vt:lpstr>II-RNG Producers</vt:lpstr>
      <vt:lpstr>III-RNG Importers</vt:lpstr>
      <vt:lpstr>IV-SFW</vt:lpstr>
      <vt:lpstr>V-RIN Generators</vt:lpstr>
      <vt:lpstr>VI-QAP </vt:lpstr>
      <vt:lpstr>VII -RNG RIN separators</vt:lpstr>
      <vt:lpstr>VIII - Third Parties</vt:lpstr>
      <vt:lpstr>IX-Producers of RF Biogas</vt:lpstr>
      <vt:lpstr>Labor Costs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A STREAMLINING ICR Tables I Through VII</dc:title>
  <dc:subject/>
  <dc:creator>Robert Anderson</dc:creator>
  <cp:keywords/>
  <dc:description/>
  <cp:lastModifiedBy>Schultz, Eric</cp:lastModifiedBy>
  <cp:revision/>
  <cp:lastPrinted>2023-05-31T12:12:13Z</cp:lastPrinted>
  <dcterms:created xsi:type="dcterms:W3CDTF">2016-04-05T14:34:29Z</dcterms:created>
  <dcterms:modified xsi:type="dcterms:W3CDTF">2026-09-22T17:04:01Z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0x0101007D5A6FCEC7CAE6428412A13C5A7AB639</vt:lpwstr>
  </property>
  <property fmtid="{D5CDD505-2E9C-101B-9397-08002B2CF9AE}" pid="3" name="TaxKeyword">
    <vt:lpwstr/>
  </property>
  <property fmtid="{D5CDD505-2E9C-101B-9397-08002B2CF9AE}" pid="4" name="Document Type">
    <vt:lpwstr/>
  </property>
  <property fmtid="{D5CDD505-2E9C-101B-9397-08002B2CF9AE}" pid="5" name="EPA Subject">
    <vt:lpwstr/>
  </property>
  <property fmtid="{D5CDD505-2E9C-101B-9397-08002B2CF9AE}" pid="6" name="e3f09c3df709400db2417a7161762d62">
    <vt:lpwstr/>
  </property>
</Properties>
</file>