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ENOCH\Downloads\2042.09\Send to EPA\"/>
    </mc:Choice>
  </mc:AlternateContent>
  <xr:revisionPtr revIDLastSave="0" documentId="13_ncr:1_{7CB955F8-0642-4123-BF66-73CC58B3DFB4}" xr6:coauthVersionLast="47" xr6:coauthVersionMax="47" xr10:uidLastSave="{00000000-0000-0000-0000-000000000000}"/>
  <bookViews>
    <workbookView xWindow="-120" yWindow="-120" windowWidth="29040" windowHeight="15720" xr2:uid="{00000000-000D-0000-FFFF-FFFF00000000}"/>
  </bookViews>
  <sheets>
    <sheet name="Summary" sheetId="6" r:id="rId1"/>
    <sheet name="Table 1" sheetId="1" r:id="rId2"/>
    <sheet name="Table 2" sheetId="2" r:id="rId3"/>
    <sheet name="Capital O&amp;M" sheetId="3" r:id="rId4"/>
    <sheet name="Responses" sheetId="4" r:id="rId5"/>
    <sheet name="Respondents"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1" l="1"/>
  <c r="E10" i="4"/>
  <c r="E5" i="4"/>
  <c r="E6" i="4"/>
  <c r="E7" i="4"/>
  <c r="E8" i="4"/>
  <c r="E9" i="4"/>
  <c r="E4" i="4"/>
  <c r="I9" i="2"/>
  <c r="I10" i="1"/>
  <c r="I19" i="1"/>
  <c r="I41" i="1"/>
  <c r="B4" i="6"/>
  <c r="B7" i="6" l="1"/>
  <c r="B6" i="6"/>
  <c r="B3" i="6"/>
  <c r="B2" i="6"/>
  <c r="E9" i="5"/>
  <c r="D9" i="5"/>
  <c r="C9" i="5"/>
  <c r="B9" i="5"/>
  <c r="F8" i="5"/>
  <c r="F7" i="5"/>
  <c r="F6" i="5"/>
  <c r="F9" i="5" l="1"/>
  <c r="F42" i="1" l="1"/>
  <c r="F41" i="1"/>
  <c r="F19" i="1"/>
  <c r="F8" i="2" l="1"/>
  <c r="G8" i="2" s="1"/>
  <c r="D12" i="2"/>
  <c r="F12" i="2" s="1"/>
  <c r="D11" i="2"/>
  <c r="F11" i="2" s="1"/>
  <c r="D10" i="2"/>
  <c r="F10" i="2" s="1"/>
  <c r="D9" i="2"/>
  <c r="F9" i="2" s="1"/>
  <c r="D8" i="2"/>
  <c r="D7" i="2"/>
  <c r="F7" i="2" s="1"/>
  <c r="D40" i="1"/>
  <c r="F40" i="1" s="1"/>
  <c r="D39" i="1"/>
  <c r="F39" i="1" s="1"/>
  <c r="D38" i="1"/>
  <c r="F38" i="1" s="1"/>
  <c r="H38" i="1" s="1"/>
  <c r="D36" i="1"/>
  <c r="F36" i="1" s="1"/>
  <c r="G36" i="1" s="1"/>
  <c r="D35" i="1"/>
  <c r="F35" i="1" s="1"/>
  <c r="D34" i="1"/>
  <c r="F34" i="1" s="1"/>
  <c r="G34" i="1" s="1"/>
  <c r="D32" i="1"/>
  <c r="F32" i="1" s="1"/>
  <c r="D31" i="1"/>
  <c r="F31" i="1" s="1"/>
  <c r="D29" i="1"/>
  <c r="F29" i="1" s="1"/>
  <c r="D28" i="1"/>
  <c r="F28" i="1" s="1"/>
  <c r="G28" i="1" s="1"/>
  <c r="D27" i="1"/>
  <c r="F27" i="1" s="1"/>
  <c r="D26" i="1"/>
  <c r="F26" i="1" s="1"/>
  <c r="D25" i="1"/>
  <c r="F25" i="1" s="1"/>
  <c r="D22" i="1"/>
  <c r="F22" i="1" s="1"/>
  <c r="G22" i="1" s="1"/>
  <c r="D18" i="1"/>
  <c r="F18" i="1" s="1"/>
  <c r="D17" i="1"/>
  <c r="F17" i="1" s="1"/>
  <c r="D16" i="1"/>
  <c r="F16" i="1" s="1"/>
  <c r="G16" i="1" s="1"/>
  <c r="D15" i="1"/>
  <c r="F15" i="1" s="1"/>
  <c r="D14" i="1"/>
  <c r="F14" i="1" s="1"/>
  <c r="D13" i="1"/>
  <c r="F13" i="1" s="1"/>
  <c r="D11" i="1"/>
  <c r="F11" i="1" s="1"/>
  <c r="G11" i="1" s="1"/>
  <c r="D10" i="1"/>
  <c r="F10" i="1" s="1"/>
  <c r="H11" i="2" l="1"/>
  <c r="G11" i="2"/>
  <c r="H9" i="2"/>
  <c r="G9" i="2"/>
  <c r="H10" i="2"/>
  <c r="G10" i="2"/>
  <c r="I10" i="2" s="1"/>
  <c r="H12" i="2"/>
  <c r="G12" i="2"/>
  <c r="H8" i="2"/>
  <c r="I8" i="2" s="1"/>
  <c r="G7" i="2"/>
  <c r="H7" i="2"/>
  <c r="I11" i="2"/>
  <c r="G14" i="1"/>
  <c r="H14" i="1"/>
  <c r="H26" i="1"/>
  <c r="G26" i="1"/>
  <c r="G38" i="1"/>
  <c r="I38" i="1" s="1"/>
  <c r="H16" i="1"/>
  <c r="I16" i="1" s="1"/>
  <c r="H29" i="1"/>
  <c r="G29" i="1"/>
  <c r="I29" i="1" s="1"/>
  <c r="G31" i="1"/>
  <c r="H31" i="1"/>
  <c r="H40" i="1"/>
  <c r="G40" i="1"/>
  <c r="H39" i="1"/>
  <c r="G39" i="1"/>
  <c r="G15" i="1"/>
  <c r="H15" i="1"/>
  <c r="I15" i="1" s="1"/>
  <c r="H13" i="1"/>
  <c r="G13" i="1"/>
  <c r="H25" i="1"/>
  <c r="G25" i="1"/>
  <c r="G35" i="1"/>
  <c r="H35" i="1"/>
  <c r="H18" i="1"/>
  <c r="G18" i="1"/>
  <c r="I18" i="1" s="1"/>
  <c r="G17" i="1"/>
  <c r="H17" i="1"/>
  <c r="G27" i="1"/>
  <c r="H27" i="1"/>
  <c r="H10" i="1"/>
  <c r="G10" i="1"/>
  <c r="G32" i="1"/>
  <c r="H32" i="1"/>
  <c r="H34" i="1"/>
  <c r="I34" i="1" s="1"/>
  <c r="H36" i="1"/>
  <c r="I36" i="1" s="1"/>
  <c r="H28" i="1"/>
  <c r="I28" i="1" s="1"/>
  <c r="H22" i="1"/>
  <c r="I22" i="1" s="1"/>
  <c r="H11" i="1"/>
  <c r="I11" i="1" s="1"/>
  <c r="I40" i="1" l="1"/>
  <c r="I12" i="2"/>
  <c r="I7" i="2"/>
  <c r="I35" i="1"/>
  <c r="I26" i="1"/>
  <c r="I17" i="1"/>
  <c r="I31" i="1"/>
  <c r="I14" i="1"/>
  <c r="I27" i="1"/>
  <c r="F13" i="2"/>
  <c r="I32" i="1"/>
  <c r="I39" i="1"/>
  <c r="I13" i="1"/>
  <c r="I25" i="1"/>
  <c r="I42" i="1" l="1"/>
  <c r="I44" i="1" s="1"/>
  <c r="B5" i="6" s="1"/>
  <c r="I13" i="2"/>
</calcChain>
</file>

<file path=xl/sharedStrings.xml><?xml version="1.0" encoding="utf-8"?>
<sst xmlns="http://schemas.openxmlformats.org/spreadsheetml/2006/main" count="175" uniqueCount="134">
  <si>
    <t>Table 1: Annual Respondent Burden and Cost – NESHAP for Semiconductor Manufacturing (40 CFR Part 63, Subpart BBBBB) (Renewal)</t>
  </si>
  <si>
    <t>Burden item</t>
  </si>
  <si>
    <t>(A)</t>
  </si>
  <si>
    <t>(B)</t>
  </si>
  <si>
    <t>(C)</t>
  </si>
  <si>
    <t>(D)</t>
  </si>
  <si>
    <t>(E)</t>
  </si>
  <si>
    <t>(F)</t>
  </si>
  <si>
    <t>(G)</t>
  </si>
  <si>
    <t>(H)</t>
  </si>
  <si>
    <t>Person hours per occurrence</t>
  </si>
  <si>
    <t>No. of occurrences per respondent per year</t>
  </si>
  <si>
    <t>Person hours per respondent per year</t>
  </si>
  <si>
    <r>
      <t xml:space="preserve">Respondents per year  </t>
    </r>
    <r>
      <rPr>
        <b/>
        <vertAlign val="superscript"/>
        <sz val="12"/>
        <color theme="1"/>
        <rFont val="Times New Roman"/>
        <family val="1"/>
      </rPr>
      <t>a</t>
    </r>
  </si>
  <si>
    <t>Technical person- hours per year</t>
  </si>
  <si>
    <t>Management person hours per year</t>
  </si>
  <si>
    <t>Clerical person hours per year</t>
  </si>
  <si>
    <t xml:space="preserve">Total Cost </t>
  </si>
  <si>
    <t>(C=AxB)</t>
  </si>
  <si>
    <t>(E=CxD)</t>
  </si>
  <si>
    <t>(Ex0.05)</t>
  </si>
  <si>
    <t>(Ex0.1)</t>
  </si>
  <si>
    <r>
      <t>Per year</t>
    </r>
    <r>
      <rPr>
        <b/>
        <vertAlign val="superscript"/>
        <sz val="10"/>
        <color theme="1"/>
        <rFont val="Times New Roman"/>
        <family val="1"/>
      </rPr>
      <t xml:space="preserve"> b</t>
    </r>
  </si>
  <si>
    <t>1.  Applications</t>
  </si>
  <si>
    <t>N/A</t>
  </si>
  <si>
    <t>2.  Survey and Studies</t>
  </si>
  <si>
    <t>3.  Reporting requirements</t>
  </si>
  <si>
    <t xml:space="preserve">     A.  Familiarization with rule requirement</t>
  </si>
  <si>
    <r>
      <t xml:space="preserve">     B.  Process/review information </t>
    </r>
    <r>
      <rPr>
        <vertAlign val="superscript"/>
        <sz val="10"/>
        <color theme="1"/>
        <rFont val="Times New Roman"/>
        <family val="1"/>
      </rPr>
      <t>d</t>
    </r>
  </si>
  <si>
    <t xml:space="preserve">     C.  Write Report</t>
  </si>
  <si>
    <r>
      <t xml:space="preserve">        Initial notification </t>
    </r>
    <r>
      <rPr>
        <vertAlign val="superscript"/>
        <sz val="10"/>
        <color theme="1"/>
        <rFont val="Times New Roman"/>
        <family val="1"/>
      </rPr>
      <t>c</t>
    </r>
  </si>
  <si>
    <r>
      <t xml:space="preserve">        Notification of performance evaluation </t>
    </r>
    <r>
      <rPr>
        <vertAlign val="superscript"/>
        <sz val="10"/>
        <color theme="1"/>
        <rFont val="Times New Roman"/>
        <family val="1"/>
      </rPr>
      <t>c</t>
    </r>
  </si>
  <si>
    <r>
      <t xml:space="preserve">        Notification of compliance status </t>
    </r>
    <r>
      <rPr>
        <vertAlign val="superscript"/>
        <sz val="10"/>
        <color theme="1"/>
        <rFont val="Times New Roman"/>
        <family val="1"/>
      </rPr>
      <t>c</t>
    </r>
  </si>
  <si>
    <r>
      <t xml:space="preserve">        Performance evaluation reports </t>
    </r>
    <r>
      <rPr>
        <vertAlign val="superscript"/>
        <sz val="10"/>
        <color theme="1"/>
        <rFont val="Times New Roman"/>
        <family val="1"/>
      </rPr>
      <t>c</t>
    </r>
  </si>
  <si>
    <r>
      <t xml:space="preserve">        Develop a startup, shutdown, malfunction (SSM) report </t>
    </r>
    <r>
      <rPr>
        <vertAlign val="superscript"/>
        <sz val="10"/>
        <color theme="1"/>
        <rFont val="Times New Roman"/>
        <family val="1"/>
      </rPr>
      <t>e</t>
    </r>
  </si>
  <si>
    <r>
      <t xml:space="preserve">        Develop a semiannual summary report </t>
    </r>
    <r>
      <rPr>
        <vertAlign val="superscript"/>
        <sz val="10"/>
        <color theme="1"/>
        <rFont val="Times New Roman"/>
        <family val="1"/>
      </rPr>
      <t>f</t>
    </r>
  </si>
  <si>
    <t>Subtotal  for Reporting  Requirements</t>
  </si>
  <si>
    <t>4.  Recordkeeping requirements</t>
  </si>
  <si>
    <t>See 3A</t>
  </si>
  <si>
    <t xml:space="preserve">     B.  Plan activities</t>
  </si>
  <si>
    <t xml:space="preserve">     C.  Implement activities</t>
  </si>
  <si>
    <t xml:space="preserve">           Control devices</t>
  </si>
  <si>
    <t xml:space="preserve">               Design analysis</t>
  </si>
  <si>
    <t xml:space="preserve">               Performance evaluation</t>
  </si>
  <si>
    <t xml:space="preserve">               Equipment inspection</t>
  </si>
  <si>
    <t xml:space="preserve">               Monitoring activities</t>
  </si>
  <si>
    <t xml:space="preserve">               Maintenance</t>
  </si>
  <si>
    <t xml:space="preserve">     D.  Develop record system</t>
  </si>
  <si>
    <t xml:space="preserve">              Develop SSM plan</t>
  </si>
  <si>
    <t xml:space="preserve">              Control equipment/maintenance plan</t>
  </si>
  <si>
    <t xml:space="preserve">     E.  Time to enter information</t>
  </si>
  <si>
    <t xml:space="preserve">              Control equipment testing</t>
  </si>
  <si>
    <t xml:space="preserve">              Control equipment inspection</t>
  </si>
  <si>
    <t xml:space="preserve">              Control equipment monitoring</t>
  </si>
  <si>
    <t xml:space="preserve">     F.  Time to train personnel</t>
  </si>
  <si>
    <t xml:space="preserve">              Control equipment inspection and Monitoring</t>
  </si>
  <si>
    <r>
      <t xml:space="preserve">     G.  Store, file and maintain records </t>
    </r>
    <r>
      <rPr>
        <vertAlign val="superscript"/>
        <sz val="10"/>
        <color theme="1"/>
        <rFont val="Times New Roman"/>
        <family val="1"/>
      </rPr>
      <t>g</t>
    </r>
  </si>
  <si>
    <r>
      <t xml:space="preserve">     H.  Retrieve records/reports </t>
    </r>
    <r>
      <rPr>
        <vertAlign val="superscript"/>
        <sz val="10"/>
        <color theme="1"/>
        <rFont val="Times New Roman"/>
        <family val="1"/>
      </rPr>
      <t>h</t>
    </r>
  </si>
  <si>
    <t xml:space="preserve">Subtotal  for Recordkeeping Requirements  </t>
  </si>
  <si>
    <r>
      <t xml:space="preserve">TOTAL ANNUAL BURDEN AND COSTS (rounded) </t>
    </r>
    <r>
      <rPr>
        <b/>
        <vertAlign val="superscript"/>
        <sz val="10"/>
        <color theme="1"/>
        <rFont val="Times New Roman"/>
        <family val="1"/>
      </rPr>
      <t>i</t>
    </r>
  </si>
  <si>
    <r>
      <t xml:space="preserve">TOTAL CAPITAL/O&amp;M COST (rounded): </t>
    </r>
    <r>
      <rPr>
        <b/>
        <vertAlign val="superscript"/>
        <sz val="8"/>
        <rFont val="Times New Roman"/>
        <family val="1"/>
      </rPr>
      <t>i</t>
    </r>
  </si>
  <si>
    <t>hr/resp</t>
  </si>
  <si>
    <r>
      <t xml:space="preserve">GRAND TOTAL (rounded):  </t>
    </r>
    <r>
      <rPr>
        <b/>
        <vertAlign val="superscript"/>
        <sz val="8"/>
        <rFont val="Times New Roman"/>
        <family val="1"/>
      </rPr>
      <t>i</t>
    </r>
  </si>
  <si>
    <t>Assumptions:</t>
  </si>
  <si>
    <r>
      <t>c</t>
    </r>
    <r>
      <rPr>
        <sz val="10"/>
        <color theme="1"/>
        <rFont val="Times New Roman"/>
        <family val="1"/>
      </rPr>
      <t xml:space="preserve">  This is a one-time only activity.</t>
    </r>
  </si>
  <si>
    <r>
      <t>d</t>
    </r>
    <r>
      <rPr>
        <sz val="10"/>
        <color theme="1"/>
        <rFont val="Times New Roman"/>
        <family val="1"/>
      </rPr>
      <t xml:space="preserve">  We have assumed that it will take the respondent 4 hours twice a year to process and review information.</t>
    </r>
  </si>
  <si>
    <r>
      <t>e</t>
    </r>
    <r>
      <rPr>
        <sz val="10"/>
        <color theme="1"/>
        <rFont val="Times New Roman"/>
        <family val="1"/>
      </rPr>
      <t xml:space="preserve">  We have assumed that it will take each respondent 1 hour four times a year to write the startup, shutdown, malfunction (SSM) report.</t>
    </r>
  </si>
  <si>
    <r>
      <t>f</t>
    </r>
    <r>
      <rPr>
        <sz val="10"/>
        <color theme="1"/>
        <rFont val="Times New Roman"/>
        <family val="1"/>
      </rPr>
      <t xml:space="preserve">   We have assumed that it will take the respondent 4 hours two times a year to complete the semiannual report.</t>
    </r>
  </si>
  <si>
    <r>
      <t>g</t>
    </r>
    <r>
      <rPr>
        <sz val="10"/>
        <color theme="1"/>
        <rFont val="Times New Roman"/>
        <family val="1"/>
      </rPr>
      <t xml:space="preserve">  We have assumed that the respondent will take 2 hours two times per year to store, file and maintain records.</t>
    </r>
  </si>
  <si>
    <r>
      <t xml:space="preserve">h  </t>
    </r>
    <r>
      <rPr>
        <sz val="10"/>
        <color theme="1"/>
        <rFont val="Times New Roman"/>
        <family val="1"/>
      </rPr>
      <t>We have assumed that the respondent will take 2 hours two times per year to retrieve records/reports.</t>
    </r>
  </si>
  <si>
    <r>
      <t xml:space="preserve">i  </t>
    </r>
    <r>
      <rPr>
        <sz val="10"/>
        <color theme="1"/>
        <rFont val="Times New Roman"/>
        <family val="1"/>
      </rPr>
      <t>Totals have been rounded to 3 significant values.  Figures may not add exactly due to rounding.</t>
    </r>
  </si>
  <si>
    <t>Table 2: Average Annual EPA Burden and Cost – NESHAP for Semiconductor Manufacturing (40 CFR Part 63, Subpart BBBBB) (Renewal)</t>
  </si>
  <si>
    <t>Activity</t>
  </si>
  <si>
    <t>EPA person- hours per occurrence</t>
  </si>
  <si>
    <t>No. of occurrences per plant per year</t>
  </si>
  <si>
    <t>EPA person- hours per plant per year</t>
  </si>
  <si>
    <r>
      <t xml:space="preserve">Plants per year  </t>
    </r>
    <r>
      <rPr>
        <b/>
        <vertAlign val="superscript"/>
        <sz val="12"/>
        <color theme="1"/>
        <rFont val="Times New Roman"/>
        <family val="1"/>
      </rPr>
      <t>a</t>
    </r>
  </si>
  <si>
    <t>Management person-hours per year</t>
  </si>
  <si>
    <t>Clerical person-hours per year</t>
  </si>
  <si>
    <r>
      <t xml:space="preserve">Cost, $ </t>
    </r>
    <r>
      <rPr>
        <b/>
        <vertAlign val="superscript"/>
        <sz val="12"/>
        <color theme="1"/>
        <rFont val="Times New Roman"/>
        <family val="1"/>
      </rPr>
      <t>b</t>
    </r>
  </si>
  <si>
    <t>Review initial notification reports</t>
  </si>
  <si>
    <t>Review notification of compliance status</t>
  </si>
  <si>
    <r>
      <t xml:space="preserve">Review semiannual summary reports </t>
    </r>
    <r>
      <rPr>
        <vertAlign val="superscript"/>
        <sz val="10"/>
        <color theme="1"/>
        <rFont val="Times New Roman"/>
        <family val="1"/>
      </rPr>
      <t>c</t>
    </r>
  </si>
  <si>
    <r>
      <t>Review notification of performance test</t>
    </r>
    <r>
      <rPr>
        <vertAlign val="superscript"/>
        <sz val="10"/>
        <color theme="1"/>
        <rFont val="Times New Roman"/>
        <family val="1"/>
      </rPr>
      <t xml:space="preserve"> d</t>
    </r>
  </si>
  <si>
    <t xml:space="preserve">Attend initial performance tests          </t>
  </si>
  <si>
    <r>
      <t xml:space="preserve">Review test results </t>
    </r>
    <r>
      <rPr>
        <vertAlign val="superscript"/>
        <sz val="10"/>
        <color theme="1"/>
        <rFont val="Times New Roman"/>
        <family val="1"/>
      </rPr>
      <t>e</t>
    </r>
  </si>
  <si>
    <r>
      <t xml:space="preserve">TOTAL ANNUAL BURDEN AND COST (rounded) </t>
    </r>
    <r>
      <rPr>
        <b/>
        <vertAlign val="superscript"/>
        <sz val="10"/>
        <color theme="1"/>
        <rFont val="Times New Roman"/>
        <family val="1"/>
      </rPr>
      <t>f</t>
    </r>
  </si>
  <si>
    <r>
      <t>c</t>
    </r>
    <r>
      <rPr>
        <sz val="10"/>
        <color theme="1"/>
        <rFont val="Times New Roman"/>
        <family val="1"/>
      </rPr>
      <t xml:space="preserve">  We have assumed that the respondents will take 15 hours two times a year to review the semiannual summary reports. </t>
    </r>
  </si>
  <si>
    <r>
      <t>d</t>
    </r>
    <r>
      <rPr>
        <sz val="10"/>
        <color theme="1"/>
        <rFont val="Times New Roman"/>
        <family val="1"/>
      </rPr>
      <t xml:space="preserve">  We have assumed that it will take each respondent 4 hours one time a year to review notification of performance tests.</t>
    </r>
  </si>
  <si>
    <r>
      <t>e</t>
    </r>
    <r>
      <rPr>
        <vertAlign val="superscript"/>
        <sz val="10"/>
        <color theme="1"/>
        <rFont val="Times New Roman"/>
        <family val="1"/>
      </rPr>
      <t xml:space="preserve">   </t>
    </r>
    <r>
      <rPr>
        <sz val="10"/>
        <color theme="1"/>
        <rFont val="Times New Roman"/>
        <family val="1"/>
      </rPr>
      <t>We have assumed that it will take each respondent 10 hours one time a year to review test results.</t>
    </r>
  </si>
  <si>
    <r>
      <t xml:space="preserve">f </t>
    </r>
    <r>
      <rPr>
        <sz val="10"/>
        <color theme="1"/>
        <rFont val="Times New Roman"/>
        <family val="1"/>
      </rPr>
      <t>Totals have been rounded to 3 significant values.  Figures may not add exactly due to rounding.</t>
    </r>
  </si>
  <si>
    <t>ICR Summary Information</t>
  </si>
  <si>
    <t>Hours per Response</t>
  </si>
  <si>
    <t>Number of Respondents</t>
  </si>
  <si>
    <t>Total Estimated Burden Hours</t>
  </si>
  <si>
    <t>Total Estimated Costs</t>
  </si>
  <si>
    <t>Annualized Capital O&amp;M</t>
  </si>
  <si>
    <t>Total Annual Responses</t>
  </si>
  <si>
    <r>
      <t>b</t>
    </r>
    <r>
      <rPr>
        <sz val="10"/>
        <color theme="1"/>
        <rFont val="Times New Roman"/>
        <family val="1"/>
      </rPr>
      <t xml:space="preserve">  This ICR uses the following labor rates: Managerial $172.41 ($82.10+ 110%); Technical $141.75 ($67.50 + 110%); and Clerical $71.36 ($33.98 + 110%). These rates are from the United States Department of Labor, Bureau of Labor Statistics, December 2023, “Table 2. Civilian workers by occupational and industry group.” The rates are from column 1, “Total compensation.” The rates are increased by 110 percent to account for varying industry wage rates and the additional overhead business costs of employing workers beyond their wages and benefits, including business expenses associated with hiring, training, and equipping their employees. This ICR assumes that Managerial hours are 5 percent of Technical hours, and Clerical hours are 10 percent of Technical hours.</t>
    </r>
  </si>
  <si>
    <r>
      <t>b</t>
    </r>
    <r>
      <rPr>
        <sz val="10"/>
        <color theme="1"/>
        <rFont val="Times New Roman"/>
        <family val="1"/>
      </rPr>
      <t xml:space="preserve">  This cost is based on the average hourly labor rate as follows: Managerial $76.91 (GS-13, Step 5, $48.07 + 60%); Technical $57.07 (GS-12, Step 1, $35.67 + 60%); and Clerical $30.88 (GS-6, Step 3, $19.30+ 60%). This ICR assumes that Managerial hours are 5 percent of Technical hours, and Clerical hours are 10 percent of Technical hours. These rates are from the Office of Personnel Management (OPM), 2024 General Schedule, which excludes locality, rates of pay. The rates have been increased by 60 percent to account for the benefit packages available to government employees.</t>
    </r>
  </si>
  <si>
    <t>Respondents That Submit Reports</t>
  </si>
  <si>
    <t>Respondents That Do Not Submit Any Reports</t>
  </si>
  <si>
    <t>Year</t>
  </si>
  <si>
    <r>
      <t xml:space="preserve">Number of New Respondents </t>
    </r>
    <r>
      <rPr>
        <vertAlign val="superscript"/>
        <sz val="10"/>
        <color rgb="FF000000"/>
        <rFont val="Times New Roman"/>
        <family val="1"/>
      </rPr>
      <t>a</t>
    </r>
  </si>
  <si>
    <t>Number of Existing Respondents</t>
  </si>
  <si>
    <t>Number of Existing Respondents that keep records but do not submit reports</t>
  </si>
  <si>
    <t>Number of Existing Respondents That Are Also New Respondents</t>
  </si>
  <si>
    <t>Number of Respondents
(E=A+B+C-D)</t>
  </si>
  <si>
    <t>Average</t>
  </si>
  <si>
    <r>
      <t>a</t>
    </r>
    <r>
      <rPr>
        <sz val="12"/>
        <color rgb="FF000000"/>
        <rFont val="Times New Roman"/>
        <family val="1"/>
      </rPr>
      <t xml:space="preserve"> </t>
    </r>
    <r>
      <rPr>
        <sz val="10"/>
        <color rgb="FF000000"/>
        <rFont val="Times New Roman"/>
        <family val="1"/>
      </rPr>
      <t>New respondents include sources with constructed, reconstructed and modified affected facilities.</t>
    </r>
  </si>
  <si>
    <t>Information Collection Activity</t>
  </si>
  <si>
    <t>Number of Responses</t>
  </si>
  <si>
    <t>Number of Existing Respondents That Keep Records But Do Not Submit Reports</t>
  </si>
  <si>
    <t>Initial notification</t>
  </si>
  <si>
    <t>Notification of performance evaluation</t>
  </si>
  <si>
    <t>Notification of compliance status</t>
  </si>
  <si>
    <t>Performance evaluation reports</t>
  </si>
  <si>
    <t>Startup, shutdown, malfunction report</t>
  </si>
  <si>
    <t>Semiannual summary report</t>
  </si>
  <si>
    <t>Total</t>
  </si>
  <si>
    <t>Capital/Startup vs. Operation and Maintenance (O&amp;M) Costs</t>
  </si>
  <si>
    <t>Continuous Monitoring Device</t>
  </si>
  <si>
    <t>Capital/Startup Cost for One Respondent</t>
  </si>
  <si>
    <t xml:space="preserve">Number of New Respondents </t>
  </si>
  <si>
    <t>Total Capital/Startup Cost, (B X C)</t>
  </si>
  <si>
    <t>Annual O&amp;M Costs for One Respondent</t>
  </si>
  <si>
    <t>Number of Respondents with O&amp;M</t>
  </si>
  <si>
    <t xml:space="preserve"> </t>
  </si>
  <si>
    <t>Form Number</t>
  </si>
  <si>
    <r>
      <t>a</t>
    </r>
    <r>
      <rPr>
        <sz val="10"/>
        <rFont val="Times New Roman"/>
        <family val="1"/>
      </rPr>
      <t xml:space="preserve">  We have assumed that there is approximately one existing major source currently subject to this rule.  There will be no additional new source that will become subject to the rule over the three-year period of this ICR.</t>
    </r>
  </si>
  <si>
    <r>
      <t>a</t>
    </r>
    <r>
      <rPr>
        <sz val="10"/>
        <rFont val="Times New Roman"/>
        <family val="1"/>
      </rPr>
      <t xml:space="preserve">  We have assumed that there is approximately one existing major source currently subject to this rule.  There will be no additional new sources that will become subject to the rule over the three-year period of this ICR.</t>
    </r>
  </si>
  <si>
    <t>Total O&amp;M,
(E X F)</t>
  </si>
  <si>
    <t>Total Annual Responses
E=(BxC)+D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</si>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</sst>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1" formatCode="_(* #,##0_);_(* \(#,##0\);_(* &quot;-&quot;_);_(@_)"/>
    <numFmt numFmtId="164" formatCode="&quot;$&quot;#,##0.00"/>
    <numFmt numFmtId="165" formatCode="&quot;$&quot;#,##0"/>
  </numFmts>
  <fonts count="26" x14ac:knownFonts="1">
    <font>
      <sz val="11"/>
      <color theme="1"/>
      <name val="Calibri"/>
      <family val="2"/>
      <scheme val="minor"/>
    </font>
    <font>
      <b/>
      <sz val="10"/>
      <color theme="1"/>
      <name val="Times New Roman"/>
      <family val="1"/>
    </font>
    <font>
      <b/>
      <vertAlign val="superscript"/>
      <sz val="12"/>
      <color theme="1"/>
      <name val="Times New Roman"/>
      <family val="1"/>
    </font>
    <font>
      <b/>
      <vertAlign val="superscript"/>
      <sz val="10"/>
      <color theme="1"/>
      <name val="Times New Roman"/>
      <family val="1"/>
    </font>
    <font>
      <sz val="10"/>
      <color theme="1"/>
      <name val="Times New Roman"/>
      <family val="1"/>
    </font>
    <font>
      <sz val="10"/>
      <color rgb="FF000000"/>
      <name val="Times New Roman"/>
      <family val="1"/>
    </font>
    <font>
      <vertAlign val="superscript"/>
      <sz val="10"/>
      <color theme="1"/>
      <name val="Times New Roman"/>
      <family val="1"/>
    </font>
    <font>
      <b/>
      <i/>
      <sz val="10"/>
      <color theme="1"/>
      <name val="Times New Roman"/>
      <family val="1"/>
    </font>
    <font>
      <b/>
      <sz val="10"/>
      <color rgb="FF000000"/>
      <name val="Times New Roman"/>
      <family val="1"/>
    </font>
    <font>
      <vertAlign val="superscript"/>
      <sz val="12"/>
      <color theme="1"/>
      <name val="Times New Roman"/>
      <family val="1"/>
    </font>
    <font>
      <sz val="12"/>
      <color rgb="FFFF0000"/>
      <name val="Times New Roman"/>
      <family val="1"/>
    </font>
    <font>
      <sz val="12"/>
      <color rgb="FFFF0000"/>
      <name val="Symbol"/>
      <family val="1"/>
      <charset val="2"/>
    </font>
    <font>
      <b/>
      <i/>
      <sz val="8"/>
      <color rgb="FFFF0000"/>
      <name val="Times New Roman"/>
      <family val="1"/>
    </font>
    <font>
      <b/>
      <sz val="8"/>
      <color rgb="FFFF0000"/>
      <name val="Times New Roman"/>
      <family val="1"/>
    </font>
    <font>
      <b/>
      <i/>
      <sz val="10"/>
      <color rgb="FF000000"/>
      <name val="Times New Roman"/>
      <family val="1"/>
    </font>
    <font>
      <b/>
      <vertAlign val="superscript"/>
      <sz val="8"/>
      <name val="Times New Roman"/>
      <family val="1"/>
    </font>
    <font>
      <sz val="11"/>
      <color rgb="FFFF0000"/>
      <name val="Calibri"/>
      <family val="2"/>
      <scheme val="minor"/>
    </font>
    <font>
      <vertAlign val="superscript"/>
      <sz val="12"/>
      <name val="Times New Roman"/>
      <family val="1"/>
    </font>
    <font>
      <sz val="10"/>
      <name val="Times New Roman"/>
      <family val="1"/>
    </font>
    <font>
      <b/>
      <sz val="12"/>
      <color rgb="FF000000"/>
      <name val="Times New Roman"/>
      <family val="1"/>
    </font>
    <font>
      <sz val="9"/>
      <color rgb="FF000000"/>
      <name val="Times New Roman"/>
      <family val="1"/>
    </font>
    <font>
      <vertAlign val="superscript"/>
      <sz val="10"/>
      <color rgb="FF000000"/>
      <name val="Times New Roman"/>
      <family val="1"/>
    </font>
    <font>
      <sz val="9"/>
      <color theme="1"/>
      <name val="Times New Roman"/>
      <family val="1"/>
    </font>
    <font>
      <vertAlign val="superscript"/>
      <sz val="12"/>
      <color rgb="FF000000"/>
      <name val="Times New Roman"/>
      <family val="1"/>
    </font>
    <font>
      <sz val="12"/>
      <color rgb="FF000000"/>
      <name val="Times New Roman"/>
      <family val="1"/>
    </font>
    <font>
      <b/>
      <sz val="11"/>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rgb="FFFFFFFF"/>
      </bottom>
      <diagonal/>
    </border>
    <border>
      <left/>
      <right style="thin">
        <color indexed="64"/>
      </right>
      <top/>
      <bottom style="medium">
        <color rgb="FFFFFFFF"/>
      </bottom>
      <diagonal/>
    </border>
    <border>
      <left style="thin">
        <color indexed="64"/>
      </left>
      <right style="medium">
        <color rgb="FFFFFFFF"/>
      </right>
      <top/>
      <bottom style="thin">
        <color indexed="64"/>
      </bottom>
      <diagonal/>
    </border>
    <border>
      <left/>
      <right style="medium">
        <color rgb="FFFFFFFF"/>
      </right>
      <top/>
      <bottom style="thin">
        <color indexed="64"/>
      </bottom>
      <diagonal/>
    </border>
    <border>
      <left/>
      <right style="thin">
        <color indexed="64"/>
      </right>
      <top/>
      <bottom style="thin">
        <color indexed="64"/>
      </bottom>
      <diagonal/>
    </border>
  </borders>
  <cellStyleXfs count="1">
    <xf numFmtId="0" fontId="0" fillId="0" borderId="0"/>
  </cellStyleXfs>
  <cellXfs count="93">
    <xf numFmtId="0" fontId="0" fillId="0" borderId="0" xfId="0"/>
    <xf numFmtId="0" fontId="1" fillId="0" borderId="0" xfId="0" applyFont="1"/>
    <xf numFmtId="0" fontId="4" fillId="0" borderId="1" xfId="0" applyFont="1" applyBorder="1" applyAlignment="1">
      <alignment horizontal="left" vertical="top"/>
    </xf>
    <xf numFmtId="0" fontId="5" fillId="0" borderId="1" xfId="0" applyFont="1" applyBorder="1" applyAlignment="1">
      <alignment horizontal="center"/>
    </xf>
    <xf numFmtId="0" fontId="1" fillId="0" borderId="1" xfId="0" applyFont="1" applyBorder="1" applyAlignment="1">
      <alignment horizontal="left"/>
    </xf>
    <xf numFmtId="6" fontId="8" fillId="0" borderId="1" xfId="0" applyNumberFormat="1" applyFont="1" applyBorder="1" applyAlignment="1">
      <alignment horizontal="right"/>
    </xf>
    <xf numFmtId="0" fontId="9" fillId="0" borderId="0" xfId="0" applyFont="1"/>
    <xf numFmtId="6" fontId="5" fillId="0" borderId="1" xfId="0" applyNumberFormat="1" applyFont="1" applyBorder="1" applyAlignment="1">
      <alignment horizontal="right"/>
    </xf>
    <xf numFmtId="8" fontId="5" fillId="0" borderId="1" xfId="0" applyNumberFormat="1" applyFont="1" applyBorder="1" applyAlignment="1">
      <alignment horizontal="right"/>
    </xf>
    <xf numFmtId="0" fontId="5" fillId="0" borderId="1" xfId="0" applyFont="1" applyBorder="1" applyAlignment="1">
      <alignment horizontal="left"/>
    </xf>
    <xf numFmtId="0" fontId="0" fillId="0" borderId="0" xfId="0" applyAlignment="1">
      <alignment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7" xfId="0" applyBorder="1" applyAlignment="1">
      <alignment horizontal="center" vertical="center" wrapText="1"/>
    </xf>
    <xf numFmtId="0" fontId="1" fillId="0" borderId="5" xfId="0" applyFont="1" applyBorder="1" applyAlignment="1">
      <alignment horizontal="center"/>
    </xf>
    <xf numFmtId="0" fontId="1" fillId="0" borderId="5" xfId="0" applyFont="1" applyBorder="1" applyAlignment="1">
      <alignment horizontal="center" vertical="top" wrapText="1"/>
    </xf>
    <xf numFmtId="0" fontId="1" fillId="0" borderId="6" xfId="0" applyFont="1" applyBorder="1" applyAlignment="1">
      <alignment horizontal="center"/>
    </xf>
    <xf numFmtId="0" fontId="1" fillId="0" borderId="6" xfId="0" applyFont="1" applyBorder="1" applyAlignment="1">
      <alignment horizontal="center" vertical="top" wrapText="1"/>
    </xf>
    <xf numFmtId="0" fontId="1" fillId="0" borderId="7" xfId="0" applyFont="1" applyBorder="1" applyAlignment="1">
      <alignment horizontal="center"/>
    </xf>
    <xf numFmtId="0" fontId="0" fillId="0" borderId="7" xfId="0" applyBorder="1" applyAlignment="1">
      <alignment vertical="top" wrapText="1"/>
    </xf>
    <xf numFmtId="0" fontId="1" fillId="0" borderId="7" xfId="0" applyFont="1" applyBorder="1" applyAlignment="1">
      <alignment horizontal="center" vertical="top" wrapText="1"/>
    </xf>
    <xf numFmtId="1" fontId="0" fillId="0" borderId="0" xfId="0" applyNumberFormat="1"/>
    <xf numFmtId="15" fontId="0" fillId="0" borderId="0" xfId="0" applyNumberFormat="1"/>
    <xf numFmtId="0" fontId="10" fillId="0" borderId="0" xfId="0" applyFont="1"/>
    <xf numFmtId="0" fontId="11" fillId="0" borderId="0" xfId="0" applyFont="1" applyAlignment="1">
      <alignment horizontal="left" indent="5"/>
    </xf>
    <xf numFmtId="0" fontId="12" fillId="0" borderId="0" xfId="0" applyFont="1"/>
    <xf numFmtId="0" fontId="13" fillId="0" borderId="0" xfId="0" applyFont="1"/>
    <xf numFmtId="0" fontId="16" fillId="0" borderId="0" xfId="0" applyFont="1"/>
    <xf numFmtId="0" fontId="5" fillId="0" borderId="1" xfId="0" applyFont="1" applyBorder="1" applyAlignment="1">
      <alignment horizontal="right" vertical="top"/>
    </xf>
    <xf numFmtId="8" fontId="5" fillId="0" borderId="1" xfId="0" applyNumberFormat="1" applyFont="1" applyBorder="1" applyAlignment="1">
      <alignment horizontal="right" vertical="top"/>
    </xf>
    <xf numFmtId="164" fontId="5" fillId="0" borderId="1" xfId="0" applyNumberFormat="1" applyFont="1" applyBorder="1" applyAlignment="1">
      <alignment horizontal="right" vertical="top"/>
    </xf>
    <xf numFmtId="6" fontId="5" fillId="0" borderId="1" xfId="0" applyNumberFormat="1" applyFont="1" applyBorder="1" applyAlignment="1">
      <alignment horizontal="right" vertical="top"/>
    </xf>
    <xf numFmtId="0" fontId="7" fillId="0" borderId="1" xfId="0" applyFont="1" applyBorder="1" applyAlignment="1">
      <alignment horizontal="left" vertical="top"/>
    </xf>
    <xf numFmtId="0" fontId="14" fillId="0" borderId="1" xfId="0" applyFont="1" applyBorder="1" applyAlignment="1">
      <alignment horizontal="center"/>
    </xf>
    <xf numFmtId="165" fontId="14" fillId="0" borderId="1" xfId="0" applyNumberFormat="1" applyFont="1" applyBorder="1" applyAlignment="1">
      <alignment horizontal="right" vertical="top"/>
    </xf>
    <xf numFmtId="0" fontId="1" fillId="0" borderId="1" xfId="0" applyFont="1" applyBorder="1" applyAlignment="1">
      <alignment horizontal="left" vertical="top"/>
    </xf>
    <xf numFmtId="165" fontId="1" fillId="0" borderId="1" xfId="0" applyNumberFormat="1" applyFont="1" applyBorder="1"/>
    <xf numFmtId="0" fontId="0" fillId="0" borderId="1" xfId="0" applyBorder="1"/>
    <xf numFmtId="41" fontId="0" fillId="0" borderId="0" xfId="0" applyNumberFormat="1"/>
    <xf numFmtId="3" fontId="0" fillId="0" borderId="0" xfId="0" applyNumberFormat="1"/>
    <xf numFmtId="6" fontId="0" fillId="0" borderId="0" xfId="0" applyNumberFormat="1"/>
    <xf numFmtId="0" fontId="19" fillId="0" borderId="1" xfId="0" applyFont="1" applyBorder="1" applyAlignment="1">
      <alignment vertical="center" wrapText="1"/>
    </xf>
    <xf numFmtId="0" fontId="20" fillId="0" borderId="1" xfId="0" applyFont="1" applyBorder="1" applyAlignment="1">
      <alignment vertical="center" wrapText="1"/>
    </xf>
    <xf numFmtId="0" fontId="2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wrapText="1"/>
    </xf>
    <xf numFmtId="0" fontId="24" fillId="0" borderId="0" xfId="0" applyFont="1" applyAlignment="1">
      <alignment vertical="center"/>
    </xf>
    <xf numFmtId="0" fontId="4" fillId="0" borderId="0" xfId="0" applyFont="1" applyAlignment="1">
      <alignment vertical="center"/>
    </xf>
    <xf numFmtId="0" fontId="24" fillId="0" borderId="0" xfId="0" applyFont="1"/>
    <xf numFmtId="0" fontId="5" fillId="0" borderId="5" xfId="0" applyFont="1" applyBorder="1" applyAlignment="1">
      <alignment horizontal="center" vertical="center" wrapText="1"/>
    </xf>
    <xf numFmtId="0" fontId="19"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7"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6" fontId="1" fillId="0" borderId="1" xfId="0" applyNumberFormat="1" applyFont="1" applyBorder="1" applyAlignment="1">
      <alignment vertical="center" wrapText="1"/>
    </xf>
    <xf numFmtId="6" fontId="4" fillId="0" borderId="1" xfId="0" applyNumberFormat="1" applyFont="1" applyBorder="1" applyAlignment="1">
      <alignment vertical="center" wrapText="1"/>
    </xf>
    <xf numFmtId="0" fontId="20" fillId="0" borderId="6"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7" fillId="0" borderId="0" xfId="0" applyFont="1" applyAlignment="1">
      <alignment wrapText="1"/>
    </xf>
    <xf numFmtId="0" fontId="9" fillId="0" borderId="0" xfId="0" applyFont="1" applyAlignment="1">
      <alignment wrapText="1"/>
    </xf>
    <xf numFmtId="0" fontId="25" fillId="0" borderId="0" xfId="0" applyFont="1"/>
    <xf numFmtId="0" fontId="14" fillId="0" borderId="2" xfId="0" applyFont="1" applyBorder="1" applyAlignment="1">
      <alignment horizontal="center"/>
    </xf>
    <xf numFmtId="0" fontId="14" fillId="0" borderId="3" xfId="0" applyFont="1" applyBorder="1" applyAlignment="1">
      <alignment horizontal="center"/>
    </xf>
    <xf numFmtId="0" fontId="14" fillId="0" borderId="4" xfId="0" applyFont="1" applyBorder="1" applyAlignment="1">
      <alignment horizontal="center"/>
    </xf>
    <xf numFmtId="1" fontId="14" fillId="0" borderId="2" xfId="0" applyNumberFormat="1" applyFont="1" applyBorder="1" applyAlignment="1">
      <alignment horizontal="center"/>
    </xf>
    <xf numFmtId="1" fontId="14" fillId="0" borderId="3" xfId="0" applyNumberFormat="1" applyFont="1" applyBorder="1" applyAlignment="1">
      <alignment horizontal="center"/>
    </xf>
    <xf numFmtId="1" fontId="14" fillId="0" borderId="4" xfId="0" applyNumberFormat="1" applyFont="1" applyBorder="1" applyAlignment="1">
      <alignment horizontal="center"/>
    </xf>
    <xf numFmtId="1" fontId="8" fillId="0" borderId="2" xfId="0" applyNumberFormat="1" applyFont="1" applyBorder="1" applyAlignment="1">
      <alignment horizontal="center"/>
    </xf>
    <xf numFmtId="1" fontId="8" fillId="0" borderId="3" xfId="0" applyNumberFormat="1" applyFont="1" applyBorder="1" applyAlignment="1">
      <alignment horizontal="center"/>
    </xf>
    <xf numFmtId="1" fontId="8" fillId="0" borderId="4" xfId="0" applyNumberFormat="1" applyFont="1" applyBorder="1" applyAlignment="1">
      <alignment horizontal="center"/>
    </xf>
    <xf numFmtId="0" fontId="17" fillId="0" borderId="0" xfId="0" applyFont="1" applyAlignment="1">
      <alignment horizontal="left" wrapText="1"/>
    </xf>
    <xf numFmtId="0" fontId="9" fillId="0" borderId="0" xfId="0" applyFont="1" applyAlignment="1">
      <alignment horizontal="left" wrapText="1"/>
    </xf>
    <xf numFmtId="1" fontId="8" fillId="0" borderId="1" xfId="0" applyNumberFormat="1" applyFont="1" applyBorder="1" applyAlignment="1">
      <alignment horizontal="center"/>
    </xf>
    <xf numFmtId="0" fontId="24" fillId="0" borderId="9" xfId="0" applyFont="1" applyBorder="1" applyAlignment="1">
      <alignment vertical="center" wrapText="1"/>
    </xf>
    <xf numFmtId="0" fontId="24" fillId="0" borderId="10" xfId="0" applyFont="1" applyBorder="1" applyAlignment="1">
      <alignment vertical="center" wrapText="1"/>
    </xf>
    <xf numFmtId="0" fontId="24" fillId="0" borderId="11" xfId="0" applyFont="1" applyBorder="1" applyAlignment="1">
      <alignment vertical="center" wrapText="1"/>
    </xf>
    <xf numFmtId="0" fontId="19" fillId="0" borderId="1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06BF7-68CB-4AC1-9684-02ABE908206C}">
  <dimension ref="A1:B8"/>
  <sheetViews>
    <sheetView tabSelected="1" workbookViewId="0">
      <selection activeCell="B14" sqref="B14"/>
    </sheetView>
  </sheetViews>
  <sheetFormatPr defaultRowHeight="15" x14ac:dyDescent="0.25"/>
  <cols>
    <col min="1" max="1" width="27.7109375" bestFit="1" customWidth="1"/>
    <col min="2" max="2" width="14.28515625" bestFit="1" customWidth="1"/>
  </cols>
  <sheetData>
    <row r="1" spans="1:2" x14ac:dyDescent="0.25">
      <c r="A1" s="92" t="s">
        <v>91</v>
      </c>
      <c r="B1" s="92"/>
    </row>
    <row r="2" spans="1:2" x14ac:dyDescent="0.25">
      <c r="A2" t="s">
        <v>92</v>
      </c>
      <c r="B2" s="39">
        <f>'Table 1'!K43</f>
        <v>20.700000000000003</v>
      </c>
    </row>
    <row r="3" spans="1:2" x14ac:dyDescent="0.25">
      <c r="A3" t="s">
        <v>93</v>
      </c>
      <c r="B3">
        <f>Respondents!F9</f>
        <v>1</v>
      </c>
    </row>
    <row r="4" spans="1:2" x14ac:dyDescent="0.25">
      <c r="A4" t="s">
        <v>94</v>
      </c>
      <c r="B4" s="40">
        <f>'Table 1'!F42</f>
        <v>41.400000000000006</v>
      </c>
    </row>
    <row r="5" spans="1:2" x14ac:dyDescent="0.25">
      <c r="A5" t="s">
        <v>95</v>
      </c>
      <c r="B5" s="41">
        <f>'Table 1'!I44</f>
        <v>6220</v>
      </c>
    </row>
    <row r="6" spans="1:2" x14ac:dyDescent="0.25">
      <c r="A6" t="s">
        <v>96</v>
      </c>
      <c r="B6" s="41">
        <f>'Capital O&amp;M'!G7</f>
        <v>550</v>
      </c>
    </row>
    <row r="7" spans="1:2" x14ac:dyDescent="0.25">
      <c r="A7" t="s">
        <v>97</v>
      </c>
      <c r="B7" s="22">
        <f>Responses!E10</f>
        <v>2</v>
      </c>
    </row>
    <row r="8" spans="1:2" x14ac:dyDescent="0.25">
      <c r="A8" t="s">
        <v>128</v>
      </c>
      <c r="B8" t="s">
        <v>133</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5"/>
  <sheetViews>
    <sheetView zoomScale="80" zoomScaleNormal="80" workbookViewId="0"/>
  </sheetViews>
  <sheetFormatPr defaultRowHeight="15" x14ac:dyDescent="0.25"/>
  <cols>
    <col min="1" max="1" width="48.7109375" customWidth="1"/>
    <col min="2" max="4" width="11" customWidth="1"/>
    <col min="5" max="5" width="12.7109375" customWidth="1"/>
    <col min="6" max="9" width="11" customWidth="1"/>
    <col min="13" max="13" width="9.5703125" bestFit="1" customWidth="1"/>
    <col min="14" max="14" width="10.140625" bestFit="1" customWidth="1"/>
  </cols>
  <sheetData>
    <row r="1" spans="1:12" x14ac:dyDescent="0.25">
      <c r="A1" s="68" t="s">
        <v>0</v>
      </c>
    </row>
    <row r="3" spans="1:12" x14ac:dyDescent="0.25">
      <c r="F3">
        <v>141.75</v>
      </c>
      <c r="G3">
        <v>172.41</v>
      </c>
      <c r="H3">
        <v>71.36</v>
      </c>
      <c r="J3" s="28"/>
    </row>
    <row r="4" spans="1:12" s="10" customFormat="1" x14ac:dyDescent="0.25">
      <c r="A4" s="11" t="s">
        <v>1</v>
      </c>
      <c r="B4" s="11" t="s">
        <v>2</v>
      </c>
      <c r="C4" s="11" t="s">
        <v>3</v>
      </c>
      <c r="D4" s="11" t="s">
        <v>4</v>
      </c>
      <c r="E4" s="11" t="s">
        <v>5</v>
      </c>
      <c r="F4" s="11" t="s">
        <v>6</v>
      </c>
      <c r="G4" s="11" t="s">
        <v>7</v>
      </c>
      <c r="H4" s="11" t="s">
        <v>8</v>
      </c>
      <c r="I4" s="11" t="s">
        <v>9</v>
      </c>
    </row>
    <row r="5" spans="1:12" s="10" customFormat="1" ht="68.45" customHeight="1" x14ac:dyDescent="0.25">
      <c r="A5" s="12"/>
      <c r="B5" s="12" t="s">
        <v>10</v>
      </c>
      <c r="C5" s="12" t="s">
        <v>11</v>
      </c>
      <c r="D5" s="12" t="s">
        <v>12</v>
      </c>
      <c r="E5" s="12" t="s">
        <v>13</v>
      </c>
      <c r="F5" s="12" t="s">
        <v>14</v>
      </c>
      <c r="G5" s="12" t="s">
        <v>15</v>
      </c>
      <c r="H5" s="12" t="s">
        <v>16</v>
      </c>
      <c r="I5" s="12" t="s">
        <v>17</v>
      </c>
    </row>
    <row r="6" spans="1:12" s="10" customFormat="1" ht="15.75" x14ac:dyDescent="0.25">
      <c r="A6" s="13"/>
      <c r="B6" s="14"/>
      <c r="C6" s="14"/>
      <c r="D6" s="13" t="s">
        <v>18</v>
      </c>
      <c r="E6" s="14"/>
      <c r="F6" s="13" t="s">
        <v>19</v>
      </c>
      <c r="G6" s="13" t="s">
        <v>20</v>
      </c>
      <c r="H6" s="13" t="s">
        <v>21</v>
      </c>
      <c r="I6" s="13" t="s">
        <v>22</v>
      </c>
    </row>
    <row r="7" spans="1:12" x14ac:dyDescent="0.25">
      <c r="A7" s="2" t="s">
        <v>23</v>
      </c>
      <c r="B7" s="3" t="s">
        <v>24</v>
      </c>
      <c r="C7" s="3"/>
      <c r="D7" s="3"/>
      <c r="E7" s="3"/>
      <c r="F7" s="3"/>
      <c r="G7" s="3"/>
      <c r="H7" s="3"/>
      <c r="I7" s="29"/>
    </row>
    <row r="8" spans="1:12" ht="15.75" x14ac:dyDescent="0.25">
      <c r="A8" s="2" t="s">
        <v>25</v>
      </c>
      <c r="B8" s="3" t="s">
        <v>24</v>
      </c>
      <c r="C8" s="3"/>
      <c r="D8" s="3"/>
      <c r="E8" s="3"/>
      <c r="F8" s="3"/>
      <c r="G8" s="3"/>
      <c r="H8" s="3"/>
      <c r="I8" s="29"/>
      <c r="L8" s="24"/>
    </row>
    <row r="9" spans="1:12" ht="15.75" x14ac:dyDescent="0.25">
      <c r="A9" s="2" t="s">
        <v>26</v>
      </c>
      <c r="B9" s="3"/>
      <c r="C9" s="3"/>
      <c r="D9" s="3"/>
      <c r="E9" s="3"/>
      <c r="F9" s="3"/>
      <c r="G9" s="3"/>
      <c r="H9" s="3"/>
      <c r="I9" s="29"/>
      <c r="L9" s="25"/>
    </row>
    <row r="10" spans="1:12" ht="15.75" x14ac:dyDescent="0.25">
      <c r="A10" s="2" t="s">
        <v>27</v>
      </c>
      <c r="B10" s="3">
        <v>4</v>
      </c>
      <c r="C10" s="3">
        <v>1</v>
      </c>
      <c r="D10" s="3">
        <f>B10*C10</f>
        <v>4</v>
      </c>
      <c r="E10" s="3">
        <v>1</v>
      </c>
      <c r="F10" s="3">
        <f>D10*E10</f>
        <v>4</v>
      </c>
      <c r="G10" s="3">
        <f>F10*0.05</f>
        <v>0.2</v>
      </c>
      <c r="H10" s="3">
        <f>F10*0.1</f>
        <v>0.4</v>
      </c>
      <c r="I10" s="30">
        <f>F10*F$3+G10*G$3+H10*H$3</f>
        <v>630.02599999999995</v>
      </c>
      <c r="L10" s="25"/>
    </row>
    <row r="11" spans="1:12" ht="15.75" x14ac:dyDescent="0.25">
      <c r="A11" s="2" t="s">
        <v>28</v>
      </c>
      <c r="B11" s="3">
        <v>4</v>
      </c>
      <c r="C11" s="3">
        <v>2</v>
      </c>
      <c r="D11" s="3">
        <f>B11*C11</f>
        <v>8</v>
      </c>
      <c r="E11" s="3">
        <v>1</v>
      </c>
      <c r="F11" s="3">
        <f>D11*E11</f>
        <v>8</v>
      </c>
      <c r="G11" s="3">
        <f>F11*0.05</f>
        <v>0.4</v>
      </c>
      <c r="H11" s="3">
        <f>F11*0.1</f>
        <v>0.8</v>
      </c>
      <c r="I11" s="31">
        <f>F11*F$3+G11*G$3+H11*H$3</f>
        <v>1260.0519999999999</v>
      </c>
      <c r="L11" s="24"/>
    </row>
    <row r="12" spans="1:12" ht="15.75" x14ac:dyDescent="0.25">
      <c r="A12" s="2" t="s">
        <v>29</v>
      </c>
      <c r="B12" s="3"/>
      <c r="C12" s="3"/>
      <c r="D12" s="3"/>
      <c r="E12" s="3"/>
      <c r="F12" s="3"/>
      <c r="G12" s="3"/>
      <c r="H12" s="3"/>
      <c r="I12" s="29"/>
      <c r="L12" s="24"/>
    </row>
    <row r="13" spans="1:12" ht="15.75" x14ac:dyDescent="0.25">
      <c r="A13" s="2" t="s">
        <v>30</v>
      </c>
      <c r="B13" s="3">
        <v>2</v>
      </c>
      <c r="C13" s="3">
        <v>1</v>
      </c>
      <c r="D13" s="3">
        <f t="shared" ref="D13:D18" si="0">B13*C13</f>
        <v>2</v>
      </c>
      <c r="E13" s="3">
        <v>0</v>
      </c>
      <c r="F13" s="3">
        <f t="shared" ref="F13:F18" si="1">D13*E13</f>
        <v>0</v>
      </c>
      <c r="G13" s="3">
        <f t="shared" ref="G13:G18" si="2">F13*0.05</f>
        <v>0</v>
      </c>
      <c r="H13" s="3">
        <f t="shared" ref="H13:H18" si="3">F13*0.1</f>
        <v>0</v>
      </c>
      <c r="I13" s="32">
        <f t="shared" ref="I13:I18" si="4">F13*F$3+G13*G$3+H13*H$3</f>
        <v>0</v>
      </c>
      <c r="L13" s="26"/>
    </row>
    <row r="14" spans="1:12" ht="15.75" x14ac:dyDescent="0.25">
      <c r="A14" s="2" t="s">
        <v>31</v>
      </c>
      <c r="B14" s="3">
        <v>2</v>
      </c>
      <c r="C14" s="3">
        <v>1</v>
      </c>
      <c r="D14" s="3">
        <f t="shared" si="0"/>
        <v>2</v>
      </c>
      <c r="E14" s="3">
        <v>0</v>
      </c>
      <c r="F14" s="3">
        <f t="shared" si="1"/>
        <v>0</v>
      </c>
      <c r="G14" s="3">
        <f t="shared" si="2"/>
        <v>0</v>
      </c>
      <c r="H14" s="3">
        <f t="shared" si="3"/>
        <v>0</v>
      </c>
      <c r="I14" s="32">
        <f t="shared" si="4"/>
        <v>0</v>
      </c>
      <c r="L14" s="27"/>
    </row>
    <row r="15" spans="1:12" ht="15.75" x14ac:dyDescent="0.25">
      <c r="A15" s="2" t="s">
        <v>32</v>
      </c>
      <c r="B15" s="3">
        <v>2</v>
      </c>
      <c r="C15" s="3">
        <v>1</v>
      </c>
      <c r="D15" s="3">
        <f t="shared" si="0"/>
        <v>2</v>
      </c>
      <c r="E15" s="3">
        <v>0</v>
      </c>
      <c r="F15" s="3">
        <f t="shared" si="1"/>
        <v>0</v>
      </c>
      <c r="G15" s="3">
        <f t="shared" si="2"/>
        <v>0</v>
      </c>
      <c r="H15" s="3">
        <f t="shared" si="3"/>
        <v>0</v>
      </c>
      <c r="I15" s="32">
        <f t="shared" si="4"/>
        <v>0</v>
      </c>
      <c r="L15" s="27"/>
    </row>
    <row r="16" spans="1:12" ht="15.75" x14ac:dyDescent="0.25">
      <c r="A16" s="2" t="s">
        <v>33</v>
      </c>
      <c r="B16" s="3">
        <v>2</v>
      </c>
      <c r="C16" s="3">
        <v>1</v>
      </c>
      <c r="D16" s="3">
        <f t="shared" si="0"/>
        <v>2</v>
      </c>
      <c r="E16" s="3">
        <v>0</v>
      </c>
      <c r="F16" s="3">
        <f t="shared" si="1"/>
        <v>0</v>
      </c>
      <c r="G16" s="3">
        <f t="shared" si="2"/>
        <v>0</v>
      </c>
      <c r="H16" s="3">
        <f t="shared" si="3"/>
        <v>0</v>
      </c>
      <c r="I16" s="32">
        <f t="shared" si="4"/>
        <v>0</v>
      </c>
      <c r="L16" s="27"/>
    </row>
    <row r="17" spans="1:12" ht="15.75" x14ac:dyDescent="0.25">
      <c r="A17" s="2" t="s">
        <v>34</v>
      </c>
      <c r="B17" s="3">
        <v>1</v>
      </c>
      <c r="C17" s="3">
        <v>4</v>
      </c>
      <c r="D17" s="3">
        <f t="shared" si="0"/>
        <v>4</v>
      </c>
      <c r="E17" s="3">
        <v>0</v>
      </c>
      <c r="F17" s="3">
        <f t="shared" si="1"/>
        <v>0</v>
      </c>
      <c r="G17" s="3">
        <f t="shared" si="2"/>
        <v>0</v>
      </c>
      <c r="H17" s="3">
        <f t="shared" si="3"/>
        <v>0</v>
      </c>
      <c r="I17" s="32">
        <f t="shared" si="4"/>
        <v>0</v>
      </c>
      <c r="L17" s="27"/>
    </row>
    <row r="18" spans="1:12" ht="15.75" x14ac:dyDescent="0.25">
      <c r="A18" s="2" t="s">
        <v>35</v>
      </c>
      <c r="B18" s="3">
        <v>4</v>
      </c>
      <c r="C18" s="3">
        <v>2</v>
      </c>
      <c r="D18" s="3">
        <f t="shared" si="0"/>
        <v>8</v>
      </c>
      <c r="E18" s="3">
        <v>1</v>
      </c>
      <c r="F18" s="3">
        <f t="shared" si="1"/>
        <v>8</v>
      </c>
      <c r="G18" s="3">
        <f t="shared" si="2"/>
        <v>0.4</v>
      </c>
      <c r="H18" s="3">
        <f t="shared" si="3"/>
        <v>0.8</v>
      </c>
      <c r="I18" s="31">
        <f t="shared" si="4"/>
        <v>1260.0519999999999</v>
      </c>
      <c r="L18" s="24"/>
    </row>
    <row r="19" spans="1:12" ht="15.75" x14ac:dyDescent="0.25">
      <c r="A19" s="33" t="s">
        <v>36</v>
      </c>
      <c r="B19" s="34"/>
      <c r="C19" s="34"/>
      <c r="D19" s="34"/>
      <c r="E19" s="34"/>
      <c r="F19" s="69">
        <f>SUM(F7:H18)</f>
        <v>23.000000000000004</v>
      </c>
      <c r="G19" s="70"/>
      <c r="H19" s="71"/>
      <c r="I19" s="35">
        <f>SUM(I7:I18)</f>
        <v>3150.13</v>
      </c>
      <c r="L19" s="24"/>
    </row>
    <row r="20" spans="1:12" ht="15.75" x14ac:dyDescent="0.25">
      <c r="A20" s="2" t="s">
        <v>37</v>
      </c>
      <c r="B20" s="3"/>
      <c r="C20" s="3"/>
      <c r="D20" s="3"/>
      <c r="E20" s="3"/>
      <c r="F20" s="3"/>
      <c r="G20" s="3"/>
      <c r="H20" s="3"/>
      <c r="I20" s="29"/>
      <c r="L20" s="24"/>
    </row>
    <row r="21" spans="1:12" ht="15.75" x14ac:dyDescent="0.25">
      <c r="A21" s="2" t="s">
        <v>27</v>
      </c>
      <c r="B21" s="3" t="s">
        <v>38</v>
      </c>
      <c r="C21" s="3"/>
      <c r="D21" s="3"/>
      <c r="E21" s="3"/>
      <c r="F21" s="3"/>
      <c r="G21" s="3"/>
      <c r="H21" s="3"/>
      <c r="I21" s="32"/>
      <c r="L21" s="24"/>
    </row>
    <row r="22" spans="1:12" ht="15.75" x14ac:dyDescent="0.25">
      <c r="A22" s="2" t="s">
        <v>39</v>
      </c>
      <c r="B22" s="3">
        <v>8</v>
      </c>
      <c r="C22" s="3">
        <v>1</v>
      </c>
      <c r="D22" s="3">
        <f t="shared" ref="D22" si="5">B22*C22</f>
        <v>8</v>
      </c>
      <c r="E22" s="3">
        <v>1</v>
      </c>
      <c r="F22" s="3">
        <f t="shared" ref="F22" si="6">D22*E22</f>
        <v>8</v>
      </c>
      <c r="G22" s="3">
        <f t="shared" ref="G22" si="7">F22*0.05</f>
        <v>0.4</v>
      </c>
      <c r="H22" s="3">
        <f t="shared" ref="H22" si="8">F22*0.1</f>
        <v>0.8</v>
      </c>
      <c r="I22" s="31">
        <f t="shared" ref="I22" si="9">F22*F$3+G22*G$3+H22*H$3</f>
        <v>1260.0519999999999</v>
      </c>
      <c r="L22" s="24"/>
    </row>
    <row r="23" spans="1:12" ht="15.75" x14ac:dyDescent="0.25">
      <c r="A23" s="2" t="s">
        <v>40</v>
      </c>
      <c r="B23" s="3"/>
      <c r="C23" s="3"/>
      <c r="D23" s="3"/>
      <c r="E23" s="3"/>
      <c r="F23" s="3"/>
      <c r="G23" s="3"/>
      <c r="H23" s="3"/>
      <c r="I23" s="29"/>
      <c r="L23" s="24"/>
    </row>
    <row r="24" spans="1:12" ht="15.75" x14ac:dyDescent="0.25">
      <c r="A24" s="2" t="s">
        <v>41</v>
      </c>
      <c r="B24" s="3"/>
      <c r="C24" s="3"/>
      <c r="D24" s="3"/>
      <c r="E24" s="3"/>
      <c r="F24" s="3"/>
      <c r="G24" s="3"/>
      <c r="H24" s="3"/>
      <c r="I24" s="29"/>
      <c r="L24" s="24"/>
    </row>
    <row r="25" spans="1:12" ht="15.75" x14ac:dyDescent="0.25">
      <c r="A25" s="2" t="s">
        <v>42</v>
      </c>
      <c r="B25" s="3">
        <v>15</v>
      </c>
      <c r="C25" s="3">
        <v>1</v>
      </c>
      <c r="D25" s="3">
        <f t="shared" ref="D25:D29" si="10">B25*C25</f>
        <v>15</v>
      </c>
      <c r="E25" s="3">
        <v>0</v>
      </c>
      <c r="F25" s="3">
        <f t="shared" ref="F25:F29" si="11">D25*E25</f>
        <v>0</v>
      </c>
      <c r="G25" s="3">
        <f t="shared" ref="G25:G29" si="12">F25*0.05</f>
        <v>0</v>
      </c>
      <c r="H25" s="3">
        <f t="shared" ref="H25:H29" si="13">F25*0.1</f>
        <v>0</v>
      </c>
      <c r="I25" s="32">
        <f t="shared" ref="I25:I29" si="14">F25*F$3+G25*G$3+H25*H$3</f>
        <v>0</v>
      </c>
      <c r="L25" s="24"/>
    </row>
    <row r="26" spans="1:12" x14ac:dyDescent="0.25">
      <c r="A26" s="2" t="s">
        <v>43</v>
      </c>
      <c r="B26" s="3">
        <v>40</v>
      </c>
      <c r="C26" s="3">
        <v>1</v>
      </c>
      <c r="D26" s="3">
        <f t="shared" si="10"/>
        <v>40</v>
      </c>
      <c r="E26" s="3">
        <v>0</v>
      </c>
      <c r="F26" s="3">
        <f t="shared" si="11"/>
        <v>0</v>
      </c>
      <c r="G26" s="3">
        <f t="shared" si="12"/>
        <v>0</v>
      </c>
      <c r="H26" s="3">
        <f t="shared" si="13"/>
        <v>0</v>
      </c>
      <c r="I26" s="32">
        <f t="shared" si="14"/>
        <v>0</v>
      </c>
    </row>
    <row r="27" spans="1:12" x14ac:dyDescent="0.25">
      <c r="A27" s="2" t="s">
        <v>44</v>
      </c>
      <c r="B27" s="3">
        <v>1</v>
      </c>
      <c r="C27" s="3">
        <v>52</v>
      </c>
      <c r="D27" s="3">
        <f t="shared" si="10"/>
        <v>52</v>
      </c>
      <c r="E27" s="3">
        <v>0</v>
      </c>
      <c r="F27" s="3">
        <f t="shared" si="11"/>
        <v>0</v>
      </c>
      <c r="G27" s="3">
        <f t="shared" si="12"/>
        <v>0</v>
      </c>
      <c r="H27" s="3">
        <f t="shared" si="13"/>
        <v>0</v>
      </c>
      <c r="I27" s="32">
        <f t="shared" si="14"/>
        <v>0</v>
      </c>
    </row>
    <row r="28" spans="1:12" x14ac:dyDescent="0.25">
      <c r="A28" s="2" t="s">
        <v>45</v>
      </c>
      <c r="B28" s="3">
        <v>1</v>
      </c>
      <c r="C28" s="3">
        <v>52</v>
      </c>
      <c r="D28" s="3">
        <f t="shared" si="10"/>
        <v>52</v>
      </c>
      <c r="E28" s="3">
        <v>0</v>
      </c>
      <c r="F28" s="3">
        <f t="shared" si="11"/>
        <v>0</v>
      </c>
      <c r="G28" s="3">
        <f t="shared" si="12"/>
        <v>0</v>
      </c>
      <c r="H28" s="3">
        <f t="shared" si="13"/>
        <v>0</v>
      </c>
      <c r="I28" s="32">
        <f t="shared" si="14"/>
        <v>0</v>
      </c>
    </row>
    <row r="29" spans="1:12" x14ac:dyDescent="0.25">
      <c r="A29" s="2" t="s">
        <v>46</v>
      </c>
      <c r="B29" s="3">
        <v>2</v>
      </c>
      <c r="C29" s="3">
        <v>52</v>
      </c>
      <c r="D29" s="3">
        <f t="shared" si="10"/>
        <v>104</v>
      </c>
      <c r="E29" s="3">
        <v>0</v>
      </c>
      <c r="F29" s="3">
        <f t="shared" si="11"/>
        <v>0</v>
      </c>
      <c r="G29" s="3">
        <f t="shared" si="12"/>
        <v>0</v>
      </c>
      <c r="H29" s="3">
        <f t="shared" si="13"/>
        <v>0</v>
      </c>
      <c r="I29" s="32">
        <f t="shared" si="14"/>
        <v>0</v>
      </c>
    </row>
    <row r="30" spans="1:12" x14ac:dyDescent="0.25">
      <c r="A30" s="2" t="s">
        <v>47</v>
      </c>
      <c r="B30" s="3"/>
      <c r="C30" s="3"/>
      <c r="D30" s="3"/>
      <c r="E30" s="3"/>
      <c r="F30" s="3"/>
      <c r="G30" s="3"/>
      <c r="H30" s="3"/>
      <c r="I30" s="29"/>
    </row>
    <row r="31" spans="1:12" x14ac:dyDescent="0.25">
      <c r="A31" s="2" t="s">
        <v>48</v>
      </c>
      <c r="B31" s="3">
        <v>8</v>
      </c>
      <c r="C31" s="3">
        <v>1</v>
      </c>
      <c r="D31" s="3">
        <f t="shared" ref="D31:D32" si="15">B31*C31</f>
        <v>8</v>
      </c>
      <c r="E31" s="3">
        <v>0</v>
      </c>
      <c r="F31" s="3">
        <f t="shared" ref="F31:F32" si="16">D31*E31</f>
        <v>0</v>
      </c>
      <c r="G31" s="3">
        <f t="shared" ref="G31:G32" si="17">F31*0.05</f>
        <v>0</v>
      </c>
      <c r="H31" s="3">
        <f t="shared" ref="H31:H32" si="18">F31*0.1</f>
        <v>0</v>
      </c>
      <c r="I31" s="32">
        <f t="shared" ref="I31:I32" si="19">F31*F$3+G31*G$3+H31*H$3</f>
        <v>0</v>
      </c>
    </row>
    <row r="32" spans="1:12" x14ac:dyDescent="0.25">
      <c r="A32" s="2" t="s">
        <v>49</v>
      </c>
      <c r="B32" s="3">
        <v>12</v>
      </c>
      <c r="C32" s="3">
        <v>1</v>
      </c>
      <c r="D32" s="3">
        <f t="shared" si="15"/>
        <v>12</v>
      </c>
      <c r="E32" s="3">
        <v>0</v>
      </c>
      <c r="F32" s="3">
        <f t="shared" si="16"/>
        <v>0</v>
      </c>
      <c r="G32" s="3">
        <f t="shared" si="17"/>
        <v>0</v>
      </c>
      <c r="H32" s="3">
        <f t="shared" si="18"/>
        <v>0</v>
      </c>
      <c r="I32" s="32">
        <f t="shared" si="19"/>
        <v>0</v>
      </c>
    </row>
    <row r="33" spans="1:14" x14ac:dyDescent="0.25">
      <c r="A33" s="2" t="s">
        <v>50</v>
      </c>
      <c r="B33" s="3"/>
      <c r="C33" s="3"/>
      <c r="D33" s="3"/>
      <c r="E33" s="3"/>
      <c r="F33" s="3"/>
      <c r="G33" s="3"/>
      <c r="H33" s="3"/>
      <c r="I33" s="29"/>
      <c r="M33" s="23"/>
      <c r="N33" s="23"/>
    </row>
    <row r="34" spans="1:14" x14ac:dyDescent="0.25">
      <c r="A34" s="2" t="s">
        <v>51</v>
      </c>
      <c r="B34" s="3">
        <v>1</v>
      </c>
      <c r="C34" s="3">
        <v>1</v>
      </c>
      <c r="D34" s="3">
        <f t="shared" ref="D34:D36" si="20">B34*C34</f>
        <v>1</v>
      </c>
      <c r="E34" s="3">
        <v>0</v>
      </c>
      <c r="F34" s="3">
        <f t="shared" ref="F34:F36" si="21">D34*E34</f>
        <v>0</v>
      </c>
      <c r="G34" s="3">
        <f t="shared" ref="G34:G36" si="22">F34*0.05</f>
        <v>0</v>
      </c>
      <c r="H34" s="3">
        <f t="shared" ref="H34:H36" si="23">F34*0.1</f>
        <v>0</v>
      </c>
      <c r="I34" s="32">
        <f t="shared" ref="I34:I36" si="24">F34*F$3+G34*G$3+H34*H$3</f>
        <v>0</v>
      </c>
    </row>
    <row r="35" spans="1:14" x14ac:dyDescent="0.25">
      <c r="A35" s="2" t="s">
        <v>52</v>
      </c>
      <c r="B35" s="3">
        <v>0.5</v>
      </c>
      <c r="C35" s="3">
        <v>52</v>
      </c>
      <c r="D35" s="3">
        <f t="shared" si="20"/>
        <v>26</v>
      </c>
      <c r="E35" s="3">
        <v>0</v>
      </c>
      <c r="F35" s="3">
        <f t="shared" si="21"/>
        <v>0</v>
      </c>
      <c r="G35" s="3">
        <f t="shared" si="22"/>
        <v>0</v>
      </c>
      <c r="H35" s="3">
        <f t="shared" si="23"/>
        <v>0</v>
      </c>
      <c r="I35" s="32">
        <f t="shared" si="24"/>
        <v>0</v>
      </c>
    </row>
    <row r="36" spans="1:14" x14ac:dyDescent="0.25">
      <c r="A36" s="2" t="s">
        <v>53</v>
      </c>
      <c r="B36" s="3">
        <v>0.5</v>
      </c>
      <c r="C36" s="3">
        <v>52</v>
      </c>
      <c r="D36" s="3">
        <f t="shared" si="20"/>
        <v>26</v>
      </c>
      <c r="E36" s="3">
        <v>0</v>
      </c>
      <c r="F36" s="3">
        <f t="shared" si="21"/>
        <v>0</v>
      </c>
      <c r="G36" s="3">
        <f t="shared" si="22"/>
        <v>0</v>
      </c>
      <c r="H36" s="3">
        <f t="shared" si="23"/>
        <v>0</v>
      </c>
      <c r="I36" s="32">
        <f t="shared" si="24"/>
        <v>0</v>
      </c>
    </row>
    <row r="37" spans="1:14" x14ac:dyDescent="0.25">
      <c r="A37" s="2" t="s">
        <v>54</v>
      </c>
      <c r="B37" s="3"/>
      <c r="C37" s="3"/>
      <c r="D37" s="3"/>
      <c r="E37" s="3"/>
      <c r="F37" s="3"/>
      <c r="G37" s="3"/>
      <c r="H37" s="3"/>
      <c r="I37" s="29"/>
    </row>
    <row r="38" spans="1:14" x14ac:dyDescent="0.25">
      <c r="A38" s="2" t="s">
        <v>55</v>
      </c>
      <c r="B38" s="3">
        <v>40</v>
      </c>
      <c r="C38" s="3">
        <v>1</v>
      </c>
      <c r="D38" s="3">
        <f t="shared" ref="D38:D40" si="25">B38*C38</f>
        <v>40</v>
      </c>
      <c r="E38" s="3">
        <v>0</v>
      </c>
      <c r="F38" s="3">
        <f t="shared" ref="F38:F40" si="26">D38*E38</f>
        <v>0</v>
      </c>
      <c r="G38" s="3">
        <f t="shared" ref="G38:G40" si="27">F38*0.05</f>
        <v>0</v>
      </c>
      <c r="H38" s="3">
        <f t="shared" ref="H38:H40" si="28">F38*0.1</f>
        <v>0</v>
      </c>
      <c r="I38" s="32">
        <f t="shared" ref="I38:I40" si="29">F38*F$3+G38*G$3+H38*H$3</f>
        <v>0</v>
      </c>
    </row>
    <row r="39" spans="1:14" ht="15.75" x14ac:dyDescent="0.25">
      <c r="A39" s="2" t="s">
        <v>56</v>
      </c>
      <c r="B39" s="3">
        <v>2</v>
      </c>
      <c r="C39" s="3">
        <v>2</v>
      </c>
      <c r="D39" s="3">
        <f t="shared" si="25"/>
        <v>4</v>
      </c>
      <c r="E39" s="3">
        <v>1</v>
      </c>
      <c r="F39" s="3">
        <f t="shared" si="26"/>
        <v>4</v>
      </c>
      <c r="G39" s="3">
        <f t="shared" si="27"/>
        <v>0.2</v>
      </c>
      <c r="H39" s="3">
        <f t="shared" si="28"/>
        <v>0.4</v>
      </c>
      <c r="I39" s="31">
        <f t="shared" si="29"/>
        <v>630.02599999999995</v>
      </c>
    </row>
    <row r="40" spans="1:14" ht="15.75" x14ac:dyDescent="0.25">
      <c r="A40" s="2" t="s">
        <v>57</v>
      </c>
      <c r="B40" s="3">
        <v>2</v>
      </c>
      <c r="C40" s="3">
        <v>2</v>
      </c>
      <c r="D40" s="3">
        <f t="shared" si="25"/>
        <v>4</v>
      </c>
      <c r="E40" s="3">
        <v>1</v>
      </c>
      <c r="F40" s="3">
        <f t="shared" si="26"/>
        <v>4</v>
      </c>
      <c r="G40" s="3">
        <f t="shared" si="27"/>
        <v>0.2</v>
      </c>
      <c r="H40" s="3">
        <f t="shared" si="28"/>
        <v>0.4</v>
      </c>
      <c r="I40" s="31">
        <f t="shared" si="29"/>
        <v>630.02599999999995</v>
      </c>
    </row>
    <row r="41" spans="1:14" x14ac:dyDescent="0.25">
      <c r="A41" s="33" t="s">
        <v>58</v>
      </c>
      <c r="B41" s="34"/>
      <c r="C41" s="34"/>
      <c r="D41" s="34"/>
      <c r="E41" s="34"/>
      <c r="F41" s="72">
        <f>SUM(F20:H40)</f>
        <v>18.399999999999999</v>
      </c>
      <c r="G41" s="73"/>
      <c r="H41" s="74"/>
      <c r="I41" s="35">
        <f>SUM(I20:I40)</f>
        <v>2520.1039999999998</v>
      </c>
    </row>
    <row r="42" spans="1:14" ht="16.5" x14ac:dyDescent="0.25">
      <c r="A42" s="4" t="s">
        <v>59</v>
      </c>
      <c r="B42" s="36"/>
      <c r="C42" s="36"/>
      <c r="D42" s="36"/>
      <c r="E42" s="36"/>
      <c r="F42" s="75">
        <f>F41+F19</f>
        <v>41.400000000000006</v>
      </c>
      <c r="G42" s="76"/>
      <c r="H42" s="77"/>
      <c r="I42" s="37">
        <f>ROUND(I41+I19,-1)</f>
        <v>5670</v>
      </c>
    </row>
    <row r="43" spans="1:14" x14ac:dyDescent="0.25">
      <c r="A43" s="4" t="s">
        <v>60</v>
      </c>
      <c r="B43" s="38"/>
      <c r="C43" s="38"/>
      <c r="D43" s="38"/>
      <c r="E43" s="38"/>
      <c r="F43" s="38"/>
      <c r="G43" s="38"/>
      <c r="H43" s="38"/>
      <c r="I43" s="37">
        <v>550</v>
      </c>
      <c r="K43" s="22">
        <f>F42/2</f>
        <v>20.700000000000003</v>
      </c>
      <c r="L43" t="s">
        <v>61</v>
      </c>
    </row>
    <row r="44" spans="1:14" x14ac:dyDescent="0.25">
      <c r="A44" s="4" t="s">
        <v>62</v>
      </c>
      <c r="B44" s="38"/>
      <c r="C44" s="38"/>
      <c r="D44" s="38"/>
      <c r="E44" s="38"/>
      <c r="F44" s="38"/>
      <c r="G44" s="38"/>
      <c r="H44" s="38"/>
      <c r="I44" s="37">
        <f>ROUND(I43+I42,-1)</f>
        <v>6220</v>
      </c>
    </row>
    <row r="46" spans="1:14" x14ac:dyDescent="0.25">
      <c r="A46" s="1" t="s">
        <v>63</v>
      </c>
    </row>
    <row r="47" spans="1:14" ht="35.25" customHeight="1" x14ac:dyDescent="0.25">
      <c r="A47" s="78" t="s">
        <v>130</v>
      </c>
      <c r="B47" s="78"/>
      <c r="C47" s="78"/>
      <c r="D47" s="78"/>
      <c r="E47" s="78"/>
      <c r="F47" s="78"/>
      <c r="G47" s="78"/>
      <c r="H47" s="78"/>
      <c r="I47" s="78"/>
      <c r="J47" s="66"/>
      <c r="K47" s="66"/>
      <c r="L47" s="66"/>
    </row>
    <row r="48" spans="1:14" ht="77.25" customHeight="1" x14ac:dyDescent="0.25">
      <c r="A48" s="79" t="s">
        <v>98</v>
      </c>
      <c r="B48" s="79"/>
      <c r="C48" s="79"/>
      <c r="D48" s="79"/>
      <c r="E48" s="79"/>
      <c r="F48" s="79"/>
      <c r="G48" s="79"/>
      <c r="H48" s="79"/>
      <c r="I48" s="79"/>
      <c r="J48" s="67"/>
      <c r="K48" s="67"/>
      <c r="L48" s="67"/>
    </row>
    <row r="49" spans="1:1" ht="18.75" x14ac:dyDescent="0.25">
      <c r="A49" s="6" t="s">
        <v>64</v>
      </c>
    </row>
    <row r="50" spans="1:1" ht="18.75" x14ac:dyDescent="0.25">
      <c r="A50" s="6" t="s">
        <v>65</v>
      </c>
    </row>
    <row r="51" spans="1:1" ht="18.75" x14ac:dyDescent="0.25">
      <c r="A51" s="6" t="s">
        <v>66</v>
      </c>
    </row>
    <row r="52" spans="1:1" ht="18.75" x14ac:dyDescent="0.25">
      <c r="A52" s="6" t="s">
        <v>67</v>
      </c>
    </row>
    <row r="53" spans="1:1" ht="18.75" x14ac:dyDescent="0.25">
      <c r="A53" s="6" t="s">
        <v>68</v>
      </c>
    </row>
    <row r="54" spans="1:1" ht="18.75" x14ac:dyDescent="0.25">
      <c r="A54" s="6" t="s">
        <v>69</v>
      </c>
    </row>
    <row r="55" spans="1:1" ht="18.75" x14ac:dyDescent="0.25">
      <c r="A55" s="6" t="s">
        <v>70</v>
      </c>
    </row>
  </sheetData>
  <mergeCells count="5">
    <mergeCell ref="F19:H19"/>
    <mergeCell ref="F41:H41"/>
    <mergeCell ref="F42:H42"/>
    <mergeCell ref="A47:I47"/>
    <mergeCell ref="A48:I4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3"/>
  <sheetViews>
    <sheetView workbookViewId="0">
      <selection activeCell="A2" sqref="A2"/>
    </sheetView>
  </sheetViews>
  <sheetFormatPr defaultRowHeight="15" x14ac:dyDescent="0.25"/>
  <cols>
    <col min="1" max="1" width="38.5703125" customWidth="1"/>
    <col min="2" max="2" width="10.5703125" customWidth="1"/>
    <col min="3" max="3" width="11.7109375" customWidth="1"/>
    <col min="4" max="6" width="10.5703125" customWidth="1"/>
    <col min="7" max="7" width="13.5703125" customWidth="1"/>
    <col min="8" max="9" width="10.5703125" customWidth="1"/>
  </cols>
  <sheetData>
    <row r="1" spans="1:10" x14ac:dyDescent="0.25">
      <c r="A1" s="68" t="s">
        <v>71</v>
      </c>
    </row>
    <row r="3" spans="1:10" x14ac:dyDescent="0.25">
      <c r="F3">
        <v>57.07</v>
      </c>
      <c r="G3">
        <v>76.91</v>
      </c>
      <c r="H3">
        <v>30.88</v>
      </c>
      <c r="J3" s="28"/>
    </row>
    <row r="4" spans="1:10" s="10" customFormat="1" x14ac:dyDescent="0.25">
      <c r="A4" s="15" t="s">
        <v>72</v>
      </c>
      <c r="B4" s="16" t="s">
        <v>2</v>
      </c>
      <c r="C4" s="16" t="s">
        <v>3</v>
      </c>
      <c r="D4" s="16" t="s">
        <v>4</v>
      </c>
      <c r="E4" s="16" t="s">
        <v>5</v>
      </c>
      <c r="F4" s="16" t="s">
        <v>6</v>
      </c>
      <c r="G4" s="16" t="s">
        <v>7</v>
      </c>
      <c r="H4" s="16" t="s">
        <v>8</v>
      </c>
      <c r="I4" s="16" t="s">
        <v>9</v>
      </c>
    </row>
    <row r="5" spans="1:10" s="10" customFormat="1" ht="51" x14ac:dyDescent="0.25">
      <c r="A5" s="17"/>
      <c r="B5" s="18" t="s">
        <v>73</v>
      </c>
      <c r="C5" s="18" t="s">
        <v>74</v>
      </c>
      <c r="D5" s="18" t="s">
        <v>75</v>
      </c>
      <c r="E5" s="18" t="s">
        <v>76</v>
      </c>
      <c r="F5" s="18" t="s">
        <v>14</v>
      </c>
      <c r="G5" s="18" t="s">
        <v>77</v>
      </c>
      <c r="H5" s="18" t="s">
        <v>78</v>
      </c>
      <c r="I5" s="18" t="s">
        <v>79</v>
      </c>
    </row>
    <row r="6" spans="1:10" s="10" customFormat="1" x14ac:dyDescent="0.25">
      <c r="A6" s="19"/>
      <c r="B6" s="20"/>
      <c r="C6" s="20"/>
      <c r="D6" s="21" t="s">
        <v>18</v>
      </c>
      <c r="E6" s="20"/>
      <c r="F6" s="21" t="s">
        <v>19</v>
      </c>
      <c r="G6" s="21" t="s">
        <v>20</v>
      </c>
      <c r="H6" s="21" t="s">
        <v>21</v>
      </c>
      <c r="I6" s="20"/>
    </row>
    <row r="7" spans="1:10" x14ac:dyDescent="0.25">
      <c r="A7" s="2" t="s">
        <v>80</v>
      </c>
      <c r="B7" s="3">
        <v>8</v>
      </c>
      <c r="C7" s="3">
        <v>1</v>
      </c>
      <c r="D7" s="3">
        <f>B7*C7</f>
        <v>8</v>
      </c>
      <c r="E7" s="3">
        <v>0</v>
      </c>
      <c r="F7" s="3">
        <f>D7*E7</f>
        <v>0</v>
      </c>
      <c r="G7" s="3">
        <f>F7*0.05</f>
        <v>0</v>
      </c>
      <c r="H7" s="3">
        <f>F7*0.1</f>
        <v>0</v>
      </c>
      <c r="I7" s="7">
        <f>F7*F$3+G7*G$3+H7*H$3</f>
        <v>0</v>
      </c>
    </row>
    <row r="8" spans="1:10" x14ac:dyDescent="0.25">
      <c r="A8" s="2" t="s">
        <v>81</v>
      </c>
      <c r="B8" s="3">
        <v>10</v>
      </c>
      <c r="C8" s="3">
        <v>1</v>
      </c>
      <c r="D8" s="3">
        <f t="shared" ref="D8:D12" si="0">B8*C8</f>
        <v>10</v>
      </c>
      <c r="E8" s="3">
        <v>0</v>
      </c>
      <c r="F8" s="3">
        <f t="shared" ref="F8:F12" si="1">D8*E8</f>
        <v>0</v>
      </c>
      <c r="G8" s="3">
        <f t="shared" ref="G8:G12" si="2">F8*0.05</f>
        <v>0</v>
      </c>
      <c r="H8" s="3">
        <f t="shared" ref="H8:H12" si="3">F8*0.1</f>
        <v>0</v>
      </c>
      <c r="I8" s="7">
        <f t="shared" ref="I8:I12" si="4">F8*F$3+G8*G$3+H8*H$3</f>
        <v>0</v>
      </c>
    </row>
    <row r="9" spans="1:10" ht="15.75" x14ac:dyDescent="0.25">
      <c r="A9" s="2" t="s">
        <v>82</v>
      </c>
      <c r="B9" s="3">
        <v>15</v>
      </c>
      <c r="C9" s="3">
        <v>2</v>
      </c>
      <c r="D9" s="3">
        <f t="shared" si="0"/>
        <v>30</v>
      </c>
      <c r="E9" s="3">
        <v>1</v>
      </c>
      <c r="F9" s="3">
        <f t="shared" si="1"/>
        <v>30</v>
      </c>
      <c r="G9" s="3">
        <f t="shared" si="2"/>
        <v>1.5</v>
      </c>
      <c r="H9" s="3">
        <f t="shared" si="3"/>
        <v>3</v>
      </c>
      <c r="I9" s="8">
        <f>F9*F$3+G9*G$3+H9*H$3</f>
        <v>1920.105</v>
      </c>
    </row>
    <row r="10" spans="1:10" ht="15.75" x14ac:dyDescent="0.25">
      <c r="A10" s="2" t="s">
        <v>83</v>
      </c>
      <c r="B10" s="3">
        <v>4</v>
      </c>
      <c r="C10" s="3">
        <v>1</v>
      </c>
      <c r="D10" s="3">
        <f t="shared" si="0"/>
        <v>4</v>
      </c>
      <c r="E10" s="3">
        <v>0</v>
      </c>
      <c r="F10" s="3">
        <f t="shared" si="1"/>
        <v>0</v>
      </c>
      <c r="G10" s="3">
        <f t="shared" si="2"/>
        <v>0</v>
      </c>
      <c r="H10" s="3">
        <f t="shared" si="3"/>
        <v>0</v>
      </c>
      <c r="I10" s="7">
        <f t="shared" si="4"/>
        <v>0</v>
      </c>
    </row>
    <row r="11" spans="1:10" x14ac:dyDescent="0.25">
      <c r="A11" s="2" t="s">
        <v>84</v>
      </c>
      <c r="B11" s="3">
        <v>120</v>
      </c>
      <c r="C11" s="3">
        <v>1</v>
      </c>
      <c r="D11" s="3">
        <f t="shared" si="0"/>
        <v>120</v>
      </c>
      <c r="E11" s="3">
        <v>0</v>
      </c>
      <c r="F11" s="3">
        <f t="shared" si="1"/>
        <v>0</v>
      </c>
      <c r="G11" s="3">
        <f t="shared" si="2"/>
        <v>0</v>
      </c>
      <c r="H11" s="3">
        <f t="shared" si="3"/>
        <v>0</v>
      </c>
      <c r="I11" s="7">
        <f t="shared" si="4"/>
        <v>0</v>
      </c>
    </row>
    <row r="12" spans="1:10" ht="15.75" x14ac:dyDescent="0.25">
      <c r="A12" s="2" t="s">
        <v>85</v>
      </c>
      <c r="B12" s="3">
        <v>10</v>
      </c>
      <c r="C12" s="3">
        <v>1</v>
      </c>
      <c r="D12" s="3">
        <f t="shared" si="0"/>
        <v>10</v>
      </c>
      <c r="E12" s="3">
        <v>0</v>
      </c>
      <c r="F12" s="3">
        <f t="shared" si="1"/>
        <v>0</v>
      </c>
      <c r="G12" s="3">
        <f t="shared" si="2"/>
        <v>0</v>
      </c>
      <c r="H12" s="3">
        <f t="shared" si="3"/>
        <v>0</v>
      </c>
      <c r="I12" s="7">
        <f t="shared" si="4"/>
        <v>0</v>
      </c>
    </row>
    <row r="13" spans="1:10" ht="16.5" x14ac:dyDescent="0.25">
      <c r="A13" s="4" t="s">
        <v>86</v>
      </c>
      <c r="B13" s="9"/>
      <c r="C13" s="9"/>
      <c r="D13" s="9"/>
      <c r="E13" s="9"/>
      <c r="F13" s="80">
        <f>SUM(F7:H12)</f>
        <v>34.5</v>
      </c>
      <c r="G13" s="80"/>
      <c r="H13" s="80"/>
      <c r="I13" s="5">
        <f>SUM(I7:I12)</f>
        <v>1920.105</v>
      </c>
    </row>
    <row r="17" spans="1:14" x14ac:dyDescent="0.25">
      <c r="A17" s="1" t="s">
        <v>63</v>
      </c>
    </row>
    <row r="18" spans="1:14" ht="33" customHeight="1" x14ac:dyDescent="0.25">
      <c r="A18" s="78" t="s">
        <v>129</v>
      </c>
      <c r="B18" s="78"/>
      <c r="C18" s="78"/>
      <c r="D18" s="78"/>
      <c r="E18" s="78"/>
      <c r="F18" s="78"/>
      <c r="G18" s="78"/>
      <c r="H18" s="78"/>
      <c r="I18" s="78"/>
      <c r="J18" s="78"/>
      <c r="K18" s="78"/>
    </row>
    <row r="19" spans="1:14" ht="60.75" customHeight="1" x14ac:dyDescent="0.25">
      <c r="A19" s="79" t="s">
        <v>99</v>
      </c>
      <c r="B19" s="79"/>
      <c r="C19" s="79"/>
      <c r="D19" s="79"/>
      <c r="E19" s="79"/>
      <c r="F19" s="79"/>
      <c r="G19" s="79"/>
      <c r="H19" s="79"/>
      <c r="I19" s="79"/>
      <c r="J19" s="79"/>
      <c r="K19" s="79"/>
      <c r="N19" s="10"/>
    </row>
    <row r="20" spans="1:14" ht="18.75" x14ac:dyDescent="0.25">
      <c r="A20" s="6" t="s">
        <v>87</v>
      </c>
    </row>
    <row r="21" spans="1:14" ht="18.75" x14ac:dyDescent="0.25">
      <c r="A21" s="6" t="s">
        <v>88</v>
      </c>
    </row>
    <row r="22" spans="1:14" ht="18.75" x14ac:dyDescent="0.25">
      <c r="A22" s="6" t="s">
        <v>89</v>
      </c>
    </row>
    <row r="23" spans="1:14" ht="18.75" x14ac:dyDescent="0.25">
      <c r="A23" s="6" t="s">
        <v>90</v>
      </c>
    </row>
  </sheetData>
  <mergeCells count="3">
    <mergeCell ref="F13:H13"/>
    <mergeCell ref="A18:K18"/>
    <mergeCell ref="A19:K1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0275B-05AA-453B-A959-4E6E8D1B2CE1}">
  <dimension ref="A1:G10"/>
  <sheetViews>
    <sheetView workbookViewId="0">
      <selection activeCell="K5" sqref="K5"/>
    </sheetView>
  </sheetViews>
  <sheetFormatPr defaultRowHeight="15" x14ac:dyDescent="0.25"/>
  <cols>
    <col min="1" max="7" width="13.5703125" customWidth="1"/>
  </cols>
  <sheetData>
    <row r="1" spans="1:7" ht="15.75" x14ac:dyDescent="0.25">
      <c r="A1" s="81"/>
      <c r="B1" s="82"/>
      <c r="C1" s="82"/>
      <c r="D1" s="82"/>
      <c r="E1" s="82"/>
      <c r="F1" s="82"/>
      <c r="G1" s="83"/>
    </row>
    <row r="2" spans="1:7" ht="16.5" thickBot="1" x14ac:dyDescent="0.3">
      <c r="A2" s="84" t="s">
        <v>120</v>
      </c>
      <c r="B2" s="85"/>
      <c r="C2" s="85"/>
      <c r="D2" s="85"/>
      <c r="E2" s="85"/>
      <c r="F2" s="85"/>
      <c r="G2" s="86"/>
    </row>
    <row r="3" spans="1:7" ht="15.75" x14ac:dyDescent="0.25">
      <c r="A3" s="54"/>
      <c r="B3" s="55"/>
      <c r="C3" s="55"/>
      <c r="D3" s="55"/>
      <c r="E3" s="55"/>
      <c r="F3" s="55"/>
      <c r="G3" s="56"/>
    </row>
    <row r="4" spans="1:7" x14ac:dyDescent="0.25">
      <c r="A4" s="53" t="s">
        <v>2</v>
      </c>
      <c r="B4" s="53" t="s">
        <v>3</v>
      </c>
      <c r="C4" s="53" t="s">
        <v>4</v>
      </c>
      <c r="D4" s="53" t="s">
        <v>5</v>
      </c>
      <c r="E4" s="53" t="s">
        <v>6</v>
      </c>
      <c r="F4" s="53" t="s">
        <v>7</v>
      </c>
      <c r="G4" s="53" t="s">
        <v>8</v>
      </c>
    </row>
    <row r="5" spans="1:7" ht="38.25" x14ac:dyDescent="0.25">
      <c r="A5" s="57" t="s">
        <v>121</v>
      </c>
      <c r="B5" s="57" t="s">
        <v>122</v>
      </c>
      <c r="C5" s="57" t="s">
        <v>123</v>
      </c>
      <c r="D5" s="57" t="s">
        <v>124</v>
      </c>
      <c r="E5" s="57" t="s">
        <v>125</v>
      </c>
      <c r="F5" s="57" t="s">
        <v>126</v>
      </c>
      <c r="G5" s="57" t="s">
        <v>131</v>
      </c>
    </row>
    <row r="6" spans="1:7" x14ac:dyDescent="0.25">
      <c r="A6" s="58" t="s">
        <v>24</v>
      </c>
      <c r="B6" s="58" t="s">
        <v>24</v>
      </c>
      <c r="C6" s="58" t="s">
        <v>24</v>
      </c>
      <c r="D6" s="58" t="s">
        <v>24</v>
      </c>
      <c r="E6" s="62">
        <v>550</v>
      </c>
      <c r="F6" s="58">
        <v>1</v>
      </c>
      <c r="G6" s="62">
        <v>550</v>
      </c>
    </row>
    <row r="7" spans="1:7" x14ac:dyDescent="0.25">
      <c r="A7" s="59"/>
      <c r="B7" s="59"/>
      <c r="C7" s="59"/>
      <c r="D7" s="59"/>
      <c r="E7" s="59"/>
      <c r="F7" s="60" t="s">
        <v>119</v>
      </c>
      <c r="G7" s="61">
        <v>550</v>
      </c>
    </row>
    <row r="8" spans="1:7" ht="15.75" x14ac:dyDescent="0.25">
      <c r="A8" s="50" t="s">
        <v>127</v>
      </c>
      <c r="B8" s="51"/>
    </row>
    <row r="10" spans="1:7" ht="15.75" x14ac:dyDescent="0.25">
      <c r="B10" s="52"/>
    </row>
  </sheetData>
  <mergeCells count="2">
    <mergeCell ref="A1:G1"/>
    <mergeCell ref="A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6323-E7D7-4B4B-8EA5-22C727E3734B}">
  <dimension ref="A1:E10"/>
  <sheetViews>
    <sheetView workbookViewId="0">
      <selection activeCell="A12" sqref="A12"/>
    </sheetView>
  </sheetViews>
  <sheetFormatPr defaultRowHeight="15" x14ac:dyDescent="0.25"/>
  <cols>
    <col min="1" max="1" width="20.5703125" customWidth="1"/>
    <col min="2" max="5" width="13.5703125" customWidth="1"/>
  </cols>
  <sheetData>
    <row r="1" spans="1:5" ht="15.75" x14ac:dyDescent="0.25">
      <c r="A1" s="87" t="s">
        <v>97</v>
      </c>
      <c r="B1" s="87"/>
      <c r="C1" s="87"/>
      <c r="D1" s="87"/>
      <c r="E1" s="87"/>
    </row>
    <row r="2" spans="1:5" x14ac:dyDescent="0.25">
      <c r="A2" s="63" t="s">
        <v>2</v>
      </c>
      <c r="B2" s="63" t="s">
        <v>3</v>
      </c>
      <c r="C2" s="63" t="s">
        <v>4</v>
      </c>
      <c r="D2" s="63" t="s">
        <v>5</v>
      </c>
      <c r="E2" s="63" t="s">
        <v>6</v>
      </c>
    </row>
    <row r="3" spans="1:5" ht="84" x14ac:dyDescent="0.25">
      <c r="A3" s="44" t="s">
        <v>110</v>
      </c>
      <c r="B3" s="44" t="s">
        <v>93</v>
      </c>
      <c r="C3" s="44" t="s">
        <v>111</v>
      </c>
      <c r="D3" s="44" t="s">
        <v>112</v>
      </c>
      <c r="E3" s="44" t="s">
        <v>132</v>
      </c>
    </row>
    <row r="4" spans="1:5" x14ac:dyDescent="0.25">
      <c r="A4" s="58" t="s">
        <v>113</v>
      </c>
      <c r="B4" s="64">
        <v>0</v>
      </c>
      <c r="C4" s="64">
        <v>1</v>
      </c>
      <c r="D4" s="64">
        <v>0</v>
      </c>
      <c r="E4" s="64">
        <f>B4*C4+D4</f>
        <v>0</v>
      </c>
    </row>
    <row r="5" spans="1:5" ht="25.5" x14ac:dyDescent="0.25">
      <c r="A5" s="58" t="s">
        <v>114</v>
      </c>
      <c r="B5" s="64">
        <v>0</v>
      </c>
      <c r="C5" s="64">
        <v>1</v>
      </c>
      <c r="D5" s="64">
        <v>0</v>
      </c>
      <c r="E5" s="64">
        <f t="shared" ref="E5:E9" si="0">B5*C5+D5</f>
        <v>0</v>
      </c>
    </row>
    <row r="6" spans="1:5" ht="25.5" x14ac:dyDescent="0.25">
      <c r="A6" s="58" t="s">
        <v>115</v>
      </c>
      <c r="B6" s="64">
        <v>0</v>
      </c>
      <c r="C6" s="64">
        <v>1</v>
      </c>
      <c r="D6" s="64">
        <v>0</v>
      </c>
      <c r="E6" s="64">
        <f t="shared" si="0"/>
        <v>0</v>
      </c>
    </row>
    <row r="7" spans="1:5" ht="25.5" x14ac:dyDescent="0.25">
      <c r="A7" s="58" t="s">
        <v>116</v>
      </c>
      <c r="B7" s="64">
        <v>0</v>
      </c>
      <c r="C7" s="64">
        <v>1</v>
      </c>
      <c r="D7" s="64">
        <v>0</v>
      </c>
      <c r="E7" s="64">
        <f t="shared" si="0"/>
        <v>0</v>
      </c>
    </row>
    <row r="8" spans="1:5" ht="25.5" x14ac:dyDescent="0.25">
      <c r="A8" s="58" t="s">
        <v>117</v>
      </c>
      <c r="B8" s="64">
        <v>0</v>
      </c>
      <c r="C8" s="64">
        <v>4</v>
      </c>
      <c r="D8" s="64">
        <v>0</v>
      </c>
      <c r="E8" s="64">
        <f t="shared" si="0"/>
        <v>0</v>
      </c>
    </row>
    <row r="9" spans="1:5" ht="25.5" x14ac:dyDescent="0.25">
      <c r="A9" s="58" t="s">
        <v>118</v>
      </c>
      <c r="B9" s="64">
        <v>1</v>
      </c>
      <c r="C9" s="64">
        <v>2</v>
      </c>
      <c r="D9" s="64">
        <v>0</v>
      </c>
      <c r="E9" s="64">
        <f t="shared" si="0"/>
        <v>2</v>
      </c>
    </row>
    <row r="10" spans="1:5" x14ac:dyDescent="0.25">
      <c r="A10" s="48"/>
      <c r="B10" s="49"/>
      <c r="C10" s="49"/>
      <c r="D10" s="65" t="s">
        <v>119</v>
      </c>
      <c r="E10" s="65">
        <f>SUM(E4:E9)</f>
        <v>2</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29807-6047-46F7-AB32-1E89509FA1AF}">
  <dimension ref="A2:F10"/>
  <sheetViews>
    <sheetView workbookViewId="0">
      <selection activeCell="A12" sqref="A12"/>
    </sheetView>
  </sheetViews>
  <sheetFormatPr defaultRowHeight="15" x14ac:dyDescent="0.25"/>
  <cols>
    <col min="2" max="2" width="14.42578125" customWidth="1"/>
    <col min="3" max="3" width="13.7109375" customWidth="1"/>
    <col min="4" max="4" width="25.140625" customWidth="1"/>
    <col min="5" max="5" width="19" customWidth="1"/>
    <col min="6" max="6" width="16.85546875" customWidth="1"/>
  </cols>
  <sheetData>
    <row r="2" spans="1:6" ht="15.75" x14ac:dyDescent="0.25">
      <c r="A2" s="87" t="s">
        <v>93</v>
      </c>
      <c r="B2" s="87"/>
      <c r="C2" s="87"/>
      <c r="D2" s="87"/>
      <c r="E2" s="87"/>
      <c r="F2" s="87"/>
    </row>
    <row r="3" spans="1:6" ht="60" x14ac:dyDescent="0.25">
      <c r="A3" s="42"/>
      <c r="B3" s="88" t="s">
        <v>100</v>
      </c>
      <c r="C3" s="88"/>
      <c r="D3" s="43" t="s">
        <v>101</v>
      </c>
      <c r="E3" s="89"/>
      <c r="F3" s="89"/>
    </row>
    <row r="4" spans="1:6" x14ac:dyDescent="0.25">
      <c r="A4" s="90" t="s">
        <v>102</v>
      </c>
      <c r="B4" s="45" t="s">
        <v>2</v>
      </c>
      <c r="C4" s="45" t="s">
        <v>3</v>
      </c>
      <c r="D4" s="45" t="s">
        <v>4</v>
      </c>
      <c r="E4" s="45" t="s">
        <v>5</v>
      </c>
      <c r="F4" s="45" t="s">
        <v>6</v>
      </c>
    </row>
    <row r="5" spans="1:6" ht="51" x14ac:dyDescent="0.25">
      <c r="A5" s="91"/>
      <c r="B5" s="45" t="s">
        <v>103</v>
      </c>
      <c r="C5" s="45" t="s">
        <v>104</v>
      </c>
      <c r="D5" s="45" t="s">
        <v>105</v>
      </c>
      <c r="E5" s="45" t="s">
        <v>106</v>
      </c>
      <c r="F5" s="45" t="s">
        <v>107</v>
      </c>
    </row>
    <row r="6" spans="1:6" x14ac:dyDescent="0.25">
      <c r="A6" s="44">
        <v>1</v>
      </c>
      <c r="B6" s="44">
        <v>0</v>
      </c>
      <c r="C6" s="44">
        <v>1</v>
      </c>
      <c r="D6" s="44">
        <v>0</v>
      </c>
      <c r="E6" s="44">
        <v>0</v>
      </c>
      <c r="F6" s="44">
        <f>B6+C6+D6-E6</f>
        <v>1</v>
      </c>
    </row>
    <row r="7" spans="1:6" x14ac:dyDescent="0.25">
      <c r="A7" s="44">
        <v>2</v>
      </c>
      <c r="B7" s="44">
        <v>0</v>
      </c>
      <c r="C7" s="44">
        <v>1</v>
      </c>
      <c r="D7" s="44">
        <v>0</v>
      </c>
      <c r="E7" s="44">
        <v>0</v>
      </c>
      <c r="F7" s="44">
        <f t="shared" ref="F7:F8" si="0">B7+C7+D7-E7</f>
        <v>1</v>
      </c>
    </row>
    <row r="8" spans="1:6" x14ac:dyDescent="0.25">
      <c r="A8" s="44">
        <v>3</v>
      </c>
      <c r="B8" s="44">
        <v>0</v>
      </c>
      <c r="C8" s="44">
        <v>1</v>
      </c>
      <c r="D8" s="44">
        <v>0</v>
      </c>
      <c r="E8" s="44">
        <v>0</v>
      </c>
      <c r="F8" s="44">
        <f t="shared" si="0"/>
        <v>1</v>
      </c>
    </row>
    <row r="9" spans="1:6" x14ac:dyDescent="0.25">
      <c r="A9" s="44" t="s">
        <v>108</v>
      </c>
      <c r="B9" s="46">
        <f>AVERAGE(B6:B8)</f>
        <v>0</v>
      </c>
      <c r="C9" s="46">
        <f>AVERAGE(C6:C8)</f>
        <v>1</v>
      </c>
      <c r="D9" s="46">
        <f>AVERAGE(D6:D8)</f>
        <v>0</v>
      </c>
      <c r="E9" s="46">
        <f>AVERAGE(E6:E8)</f>
        <v>0</v>
      </c>
      <c r="F9" s="46">
        <f>AVERAGE(F6:F8)</f>
        <v>1</v>
      </c>
    </row>
    <row r="10" spans="1:6" ht="18.75" x14ac:dyDescent="0.25">
      <c r="A10" s="47" t="s">
        <v>109</v>
      </c>
    </row>
  </sheetData>
  <mergeCells count="4">
    <mergeCell ref="A2:F2"/>
    <mergeCell ref="B3:C3"/>
    <mergeCell ref="E3:F3"/>
    <mergeCell ref="A4:A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C2644CEF3BE14BA984F9E32D274554" ma:contentTypeVersion="16" ma:contentTypeDescription="Create a new document." ma:contentTypeScope="" ma:versionID="d513bca65c16c20fa6621e38b2352deb">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2fe02c4-dc41-46ff-9d52-90c0a1b1f611" xmlns:ns6="96fc5250-dc30-4f01-945b-7e46a880eeb3" targetNamespace="http://schemas.microsoft.com/office/2006/metadata/properties" ma:root="true" ma:fieldsID="a96de173cb04a30135a30bb001169eca" ns1:_="" ns2:_="" ns3:_="" ns4:_="" ns5:_="" ns6:_="">
    <xsd:import namespace="http://schemas.microsoft.com/sharepoint/v3"/>
    <xsd:import namespace="4ffa91fb-a0ff-4ac5-b2db-65c790d184a4"/>
    <xsd:import namespace="http://schemas.microsoft.com/sharepoint.v3"/>
    <xsd:import namespace="http://schemas.microsoft.com/sharepoint/v3/fields"/>
    <xsd:import namespace="02fe02c4-dc41-46ff-9d52-90c0a1b1f611"/>
    <xsd:import namespace="96fc5250-dc30-4f01-945b-7e46a880eeb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205dcaf-ae28-4449-b177-6e6c07e37888}" ma:internalName="TaxCatchAllLabel" ma:readOnly="true" ma:showField="CatchAllDataLabel" ma:web="96fc5250-dc30-4f01-945b-7e46a880eeb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205dcaf-ae28-4449-b177-6e6c07e37888}" ma:internalName="TaxCatchAll" ma:showField="CatchAllData" ma:web="96fc5250-dc30-4f01-945b-7e46a880ee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fe02c4-dc41-46ff-9d52-90c0a1b1f611"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c5250-dc30-4f01-945b-7e46a880eeb3"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2025-05-08T20:01:28+00:00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DF4D136A-C619-4C00-8A8B-E4291C63CCA9}">
  <ds:schemaRefs>
    <ds:schemaRef ds:uri="http://schemas.microsoft.com/sharepoint/v3/contenttype/forms"/>
  </ds:schemaRefs>
</ds:datastoreItem>
</file>

<file path=customXml/itemProps2.xml><?xml version="1.0" encoding="utf-8"?>
<ds:datastoreItem xmlns:ds="http://schemas.openxmlformats.org/officeDocument/2006/customXml" ds:itemID="{31B7C47D-4A43-4094-B543-E6BB200D4B9B}"/>
</file>

<file path=customXml/itemProps3.xml><?xml version="1.0" encoding="utf-8"?>
<ds:datastoreItem xmlns:ds="http://schemas.openxmlformats.org/officeDocument/2006/customXml" ds:itemID="{1BBD326E-1584-43CD-A0DF-654EFB71C6A9}">
  <ds:schemaRefs>
    <ds:schemaRef ds:uri="http://schemas.microsoft.com/office/2006/metadata/properties"/>
    <ds:schemaRef ds:uri="http://www.w3.org/XML/1998/namespace"/>
    <ds:schemaRef ds:uri="http://purl.org/dc/dcmitype/"/>
    <ds:schemaRef ds:uri="http://purl.org/dc/elements/1.1/"/>
    <ds:schemaRef ds:uri="http://purl.org/dc/terms/"/>
    <ds:schemaRef ds:uri="http://schemas.microsoft.com/office/2006/documentManagement/types"/>
    <ds:schemaRef ds:uri="1891fcec-84c2-4840-9468-b51a784ab0d1"/>
    <ds:schemaRef ds:uri="http://schemas.microsoft.com/office/infopath/2007/PartnerControls"/>
    <ds:schemaRef ds:uri="http://schemas.openxmlformats.org/package/2006/metadata/core-properties"/>
    <ds:schemaRef ds:uri="4d6aed1e-57d3-46e3-9aba-f706adbce63b"/>
  </ds:schemaRefs>
</ds:datastoreItem>
</file>

<file path=customXml/itemProps4.xml><?xml version="1.0" encoding="utf-8"?>
<ds:datastoreItem xmlns:ds="http://schemas.openxmlformats.org/officeDocument/2006/customXml" ds:itemID="{92AC7672-FE13-4AE0-AFF5-3D934AE29F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Table 1</vt:lpstr>
      <vt:lpstr>Table 2</vt:lpstr>
      <vt:lpstr>Capital O&amp;M</vt:lpstr>
      <vt:lpstr>Responses</vt:lpstr>
      <vt:lpstr>Respondents</vt:lpstr>
    </vt:vector>
  </TitlesOfParts>
  <Manager/>
  <Company>Eastern Research Group,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Sellers</dc:creator>
  <cp:keywords/>
  <dc:description/>
  <cp:lastModifiedBy>ERG</cp:lastModifiedBy>
  <cp:revision/>
  <dcterms:created xsi:type="dcterms:W3CDTF">2015-04-02T17:41:19Z</dcterms:created>
  <dcterms:modified xsi:type="dcterms:W3CDTF">2025-05-08T19:55:01Z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0x01010052C2644CEF3BE14BA984F9E32D274554</vt:lpwstr>
  </property>
  <property fmtid="{D5CDD505-2E9C-101B-9397-08002B2CF9AE}" pid="3" name="MediaServiceImageTags">
    <vt:lpwstr/>
  </property>
</Properties>
</file>